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CI\DAO\DOC DAO CONJOINT 2022\DOCS DAO CONJOINT 2022 v esso\DQE\"/>
    </mc:Choice>
  </mc:AlternateContent>
  <xr:revisionPtr revIDLastSave="0" documentId="13_ncr:1_{BAAE21AE-AD9D-4819-955D-0CCACBE79B03}" xr6:coauthVersionLast="47" xr6:coauthVersionMax="47" xr10:uidLastSave="{00000000-0000-0000-0000-000000000000}"/>
  <bookViews>
    <workbookView xWindow="-108" yWindow="-108" windowWidth="23256" windowHeight="12576" tabRatio="925" activeTab="1" xr2:uid="{00000000-000D-0000-FFFF-FFFF00000000}"/>
  </bookViews>
  <sheets>
    <sheet name="AHOUEKRO" sheetId="40" r:id="rId1"/>
    <sheet name="RECAP" sheetId="23" r:id="rId2"/>
  </sheets>
  <definedNames>
    <definedName name="capinit">#REF!</definedName>
    <definedName name="Cf">#REF!</definedName>
    <definedName name="cgp">#REF!</definedName>
    <definedName name="coeff_mult">#REF!</definedName>
    <definedName name="dos.BP">#REF!</definedName>
    <definedName name="Dos.CH">#REF!</definedName>
    <definedName name="Dos.dallage">#REF!</definedName>
    <definedName name="Dos.DP">#REF!</definedName>
    <definedName name="Dos.LT">#REF!</definedName>
    <definedName name="Dos.Pot">#REF!</definedName>
    <definedName name="Dos.Pout">#REF!</definedName>
    <definedName name="Dos.Raid">#REF!</definedName>
    <definedName name="DOS.SEMFIL">#REF!</definedName>
    <definedName name="DOS.SEMISOL">#REF!</definedName>
    <definedName name="EI">#REF!</definedName>
    <definedName name="épr.BP">#REF!</definedName>
    <definedName name="épr.dallage">#REF!</definedName>
    <definedName name="épr.enduit">#REF!</definedName>
    <definedName name="Esp.pose">#REF!</definedName>
    <definedName name="EX">#REF!</definedName>
    <definedName name="Haut.CH">#REF!</definedName>
    <definedName name="HC">#REF!</definedName>
    <definedName name="HM">#REF!</definedName>
    <definedName name="Larg.Agg">#REF!</definedName>
    <definedName name="Larg.BP">#REF!</definedName>
    <definedName name="Larg.CH">#REF!</definedName>
    <definedName name="Larg.F">#REF!</definedName>
    <definedName name="LTC">#REF!</definedName>
    <definedName name="LTF">#REF!</definedName>
    <definedName name="LTM">#REF!</definedName>
    <definedName name="LTMP">#REF!</definedName>
    <definedName name="MAC">#REF!</definedName>
    <definedName name="Nbre.plac">#REF!</definedName>
    <definedName name="Nbre.pose">#REF!</definedName>
    <definedName name="Nombre">#REF!</definedName>
    <definedName name="nombremag">#REF!</definedName>
    <definedName name="PF">#REF!</definedName>
    <definedName name="sortes">#REF!</definedName>
    <definedName name="Surf.fen">#REF!</definedName>
    <definedName name="Surf.Loc">#REF!</definedName>
    <definedName name="Surf.plac">#REF!</definedName>
    <definedName name="Surf.plaf">#REF!</definedName>
    <definedName name="Surf.port">#REF!</definedName>
    <definedName name="Surf.vides">#REF!</definedName>
    <definedName name="Surf.VMP">#REF!</definedName>
    <definedName name="Type.Toiture">#REF!</definedName>
    <definedName name="types">#REF!</definedName>
    <definedName name="_xlnm.Print_Area" localSheetId="0">AHOUEKRO!$A$1:$F$427</definedName>
    <definedName name="_xlnm.Print_Area" localSheetId="1">RECAP!$A$1:$F$12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12" i="40" l="1"/>
  <c r="D413" i="40"/>
  <c r="D168" i="40"/>
  <c r="D415" i="40"/>
  <c r="D422" i="40"/>
  <c r="I413" i="40"/>
  <c r="D388" i="40"/>
  <c r="D389" i="40" s="1"/>
  <c r="D317" i="40"/>
  <c r="D312" i="40"/>
  <c r="D314" i="40"/>
  <c r="D272" i="40"/>
  <c r="D270" i="40"/>
  <c r="D269" i="40"/>
  <c r="D268" i="40"/>
  <c r="D262" i="40"/>
  <c r="D216" i="40"/>
  <c r="D219" i="40"/>
  <c r="D226" i="40"/>
  <c r="D217" i="40"/>
  <c r="D80" i="40"/>
  <c r="D170" i="40"/>
  <c r="D153" i="40" l="1"/>
  <c r="D121" i="40" l="1"/>
  <c r="D119" i="40"/>
  <c r="D118" i="40"/>
  <c r="D116" i="40"/>
  <c r="D106" i="40"/>
  <c r="D102" i="40"/>
  <c r="D103" i="40" s="1"/>
  <c r="D93" i="40"/>
  <c r="D94" i="40" s="1"/>
  <c r="D84" i="40"/>
  <c r="D97" i="40"/>
  <c r="D77" i="40"/>
  <c r="D76" i="40"/>
  <c r="D101" i="40" s="1"/>
  <c r="D74" i="40"/>
  <c r="D72" i="40"/>
  <c r="D71" i="40"/>
  <c r="D70" i="40"/>
  <c r="D64" i="40"/>
  <c r="D68" i="40" s="1"/>
  <c r="D44" i="40"/>
  <c r="F103" i="40" l="1"/>
  <c r="F102" i="40"/>
  <c r="D296" i="40" l="1"/>
  <c r="F296" i="40" s="1"/>
  <c r="D280" i="40"/>
  <c r="F280" i="40" s="1"/>
  <c r="F270" i="40"/>
  <c r="F269" i="40"/>
  <c r="F268" i="40"/>
  <c r="F262" i="40"/>
  <c r="F260" i="40"/>
  <c r="D282" i="40"/>
  <c r="D284" i="40" s="1"/>
  <c r="F253" i="40"/>
  <c r="D255" i="40"/>
  <c r="D250" i="40"/>
  <c r="F250" i="40" s="1"/>
  <c r="F247" i="40"/>
  <c r="F424" i="40"/>
  <c r="F422" i="40"/>
  <c r="F419" i="40"/>
  <c r="F416" i="40"/>
  <c r="F415" i="40"/>
  <c r="F413" i="40"/>
  <c r="F412" i="40"/>
  <c r="F408" i="40"/>
  <c r="F409" i="40" s="1"/>
  <c r="D25" i="40" s="1"/>
  <c r="F403" i="40"/>
  <c r="F402" i="40"/>
  <c r="F400" i="40"/>
  <c r="F397" i="40"/>
  <c r="F396" i="40"/>
  <c r="F394" i="40"/>
  <c r="F393" i="40"/>
  <c r="F389" i="40"/>
  <c r="F388" i="40"/>
  <c r="F386" i="40"/>
  <c r="F385" i="40"/>
  <c r="F382" i="40"/>
  <c r="F381" i="40"/>
  <c r="F378" i="40"/>
  <c r="F377" i="40"/>
  <c r="F376" i="40"/>
  <c r="F375" i="40"/>
  <c r="F374" i="40"/>
  <c r="F370" i="40"/>
  <c r="F371" i="40" s="1"/>
  <c r="D15" i="40" s="1"/>
  <c r="F366" i="40"/>
  <c r="F364" i="40"/>
  <c r="F362" i="40"/>
  <c r="F360" i="40"/>
  <c r="F355" i="40"/>
  <c r="F354" i="40"/>
  <c r="F353" i="40"/>
  <c r="F352" i="40"/>
  <c r="F351" i="40"/>
  <c r="F350" i="40"/>
  <c r="F349" i="40"/>
  <c r="F348" i="40"/>
  <c r="F346" i="40"/>
  <c r="F340" i="40"/>
  <c r="D327" i="40"/>
  <c r="D329" i="40" s="1"/>
  <c r="D325" i="40"/>
  <c r="F325" i="40" s="1"/>
  <c r="D324" i="40"/>
  <c r="D323" i="40"/>
  <c r="D322" i="40"/>
  <c r="D319" i="40"/>
  <c r="D318" i="40"/>
  <c r="F318" i="40" s="1"/>
  <c r="D315" i="40"/>
  <c r="F314" i="40"/>
  <c r="F313" i="40"/>
  <c r="F312" i="40"/>
  <c r="F311" i="40"/>
  <c r="F309" i="40"/>
  <c r="F308" i="40"/>
  <c r="F307" i="40"/>
  <c r="D306" i="40"/>
  <c r="F306" i="40" s="1"/>
  <c r="F304" i="40"/>
  <c r="F302" i="40"/>
  <c r="F301" i="40"/>
  <c r="F294" i="40"/>
  <c r="D293" i="40"/>
  <c r="F293" i="40" s="1"/>
  <c r="F288" i="40"/>
  <c r="F287" i="40"/>
  <c r="F286" i="40"/>
  <c r="F285" i="40"/>
  <c r="F276" i="40"/>
  <c r="F275" i="40"/>
  <c r="F251" i="40"/>
  <c r="F243" i="40"/>
  <c r="F237" i="40"/>
  <c r="F238" i="40" s="1"/>
  <c r="F143" i="40"/>
  <c r="F144" i="40"/>
  <c r="D99" i="40"/>
  <c r="D52" i="40"/>
  <c r="F152" i="40"/>
  <c r="F112" i="40"/>
  <c r="F111" i="40"/>
  <c r="F113" i="40"/>
  <c r="F109" i="40"/>
  <c r="D82" i="40"/>
  <c r="D65" i="40"/>
  <c r="F65" i="40" s="1"/>
  <c r="F249" i="40" l="1"/>
  <c r="F323" i="40"/>
  <c r="F284" i="40"/>
  <c r="F324" i="40"/>
  <c r="F322" i="40"/>
  <c r="F257" i="40"/>
  <c r="D98" i="40"/>
  <c r="F315" i="40"/>
  <c r="F329" i="40"/>
  <c r="F272" i="40"/>
  <c r="F295" i="40"/>
  <c r="F317" i="40"/>
  <c r="D258" i="40"/>
  <c r="F258" i="40" s="1"/>
  <c r="F390" i="40"/>
  <c r="D19" i="40" s="1"/>
  <c r="D263" i="40"/>
  <c r="F263" i="40" s="1"/>
  <c r="F291" i="40"/>
  <c r="D259" i="40"/>
  <c r="F259" i="40" s="1"/>
  <c r="F383" i="40"/>
  <c r="D17" i="40" s="1"/>
  <c r="F68" i="40"/>
  <c r="F404" i="40"/>
  <c r="D21" i="40" s="1"/>
  <c r="F367" i="40"/>
  <c r="D13" i="40" s="1"/>
  <c r="F356" i="40"/>
  <c r="D11" i="40" s="1"/>
  <c r="F299" i="40"/>
  <c r="F282" i="40"/>
  <c r="D283" i="40"/>
  <c r="F283" i="40" s="1"/>
  <c r="F274" i="40"/>
  <c r="D264" i="40"/>
  <c r="F264" i="40" s="1"/>
  <c r="F255" i="40"/>
  <c r="D254" i="40"/>
  <c r="F254" i="40" s="1"/>
  <c r="F242" i="40"/>
  <c r="F241" i="40"/>
  <c r="F319" i="40"/>
  <c r="F425" i="40"/>
  <c r="D27" i="40" s="1"/>
  <c r="D266" i="40"/>
  <c r="F266" i="40" s="1"/>
  <c r="F278" i="40"/>
  <c r="D292" i="40"/>
  <c r="F292" i="40" s="1"/>
  <c r="D279" i="40"/>
  <c r="F279" i="40" s="1"/>
  <c r="D297" i="40"/>
  <c r="F297" i="40" s="1"/>
  <c r="F305" i="40"/>
  <c r="D320" i="40"/>
  <c r="F320" i="40" s="1"/>
  <c r="F327" i="40"/>
  <c r="D328" i="40"/>
  <c r="F328" i="40" s="1"/>
  <c r="F153" i="40"/>
  <c r="D110" i="40"/>
  <c r="F110" i="40" s="1"/>
  <c r="D66" i="40"/>
  <c r="D81" i="40"/>
  <c r="F244" i="40" l="1"/>
  <c r="D67" i="40"/>
  <c r="F67" i="40" s="1"/>
  <c r="D265" i="40"/>
  <c r="F265" i="40" s="1"/>
  <c r="F342" i="40" s="1"/>
  <c r="F343" i="40" l="1"/>
  <c r="D9" i="40" s="1"/>
  <c r="D30" i="40" s="1"/>
  <c r="F72" i="40" l="1"/>
  <c r="F71" i="40"/>
  <c r="F70" i="40"/>
  <c r="F226" i="40"/>
  <c r="F219" i="40"/>
  <c r="F216" i="40"/>
  <c r="F118" i="40"/>
  <c r="F116" i="40"/>
  <c r="F101" i="40"/>
  <c r="F82" i="40"/>
  <c r="F74" i="40"/>
  <c r="F228" i="40"/>
  <c r="F223" i="40"/>
  <c r="F220" i="40"/>
  <c r="F217" i="40"/>
  <c r="F212" i="40"/>
  <c r="F213" i="40" s="1"/>
  <c r="C25" i="40" s="1"/>
  <c r="F207" i="40"/>
  <c r="F206" i="40"/>
  <c r="F204" i="40"/>
  <c r="F201" i="40"/>
  <c r="F200" i="40"/>
  <c r="F198" i="40"/>
  <c r="F197" i="40"/>
  <c r="F193" i="40"/>
  <c r="F190" i="40"/>
  <c r="F189" i="40"/>
  <c r="F186" i="40"/>
  <c r="F185" i="40"/>
  <c r="F182" i="40"/>
  <c r="F181" i="40"/>
  <c r="F180" i="40"/>
  <c r="F179" i="40"/>
  <c r="F178" i="40"/>
  <c r="F174" i="40"/>
  <c r="F170" i="40"/>
  <c r="F168" i="40"/>
  <c r="F166" i="40"/>
  <c r="F159" i="40"/>
  <c r="F158" i="40"/>
  <c r="F157" i="40"/>
  <c r="F156" i="40"/>
  <c r="F155" i="40"/>
  <c r="F154" i="40"/>
  <c r="F164" i="40"/>
  <c r="F150" i="40"/>
  <c r="F142" i="40"/>
  <c r="F141" i="40"/>
  <c r="F140" i="40"/>
  <c r="F139" i="40"/>
  <c r="F138" i="40"/>
  <c r="F137" i="40"/>
  <c r="F136" i="40"/>
  <c r="F135" i="40"/>
  <c r="F134" i="40"/>
  <c r="D131" i="40"/>
  <c r="D133" i="40" s="1"/>
  <c r="F133" i="40" s="1"/>
  <c r="D129" i="40"/>
  <c r="F129" i="40" s="1"/>
  <c r="D128" i="40"/>
  <c r="F128" i="40" s="1"/>
  <c r="D127" i="40"/>
  <c r="D126" i="40"/>
  <c r="F119" i="40"/>
  <c r="F117" i="40"/>
  <c r="F115" i="40"/>
  <c r="F108" i="40"/>
  <c r="F106" i="40"/>
  <c r="F105" i="40"/>
  <c r="F99" i="40"/>
  <c r="F98" i="40"/>
  <c r="F97" i="40"/>
  <c r="F96" i="40"/>
  <c r="D95" i="40"/>
  <c r="F95" i="40" s="1"/>
  <c r="F94" i="40"/>
  <c r="F93" i="40"/>
  <c r="F90" i="40"/>
  <c r="F89" i="40"/>
  <c r="F88" i="40"/>
  <c r="F87" i="40"/>
  <c r="D86" i="40"/>
  <c r="F86" i="40" s="1"/>
  <c r="D85" i="40"/>
  <c r="F85" i="40" s="1"/>
  <c r="F84" i="40"/>
  <c r="F80" i="40"/>
  <c r="F78" i="40"/>
  <c r="F77" i="40"/>
  <c r="F64" i="40"/>
  <c r="F62" i="40"/>
  <c r="D61" i="40"/>
  <c r="F61" i="40" s="1"/>
  <c r="D60" i="40"/>
  <c r="F60" i="40" s="1"/>
  <c r="F59" i="40"/>
  <c r="D57" i="40"/>
  <c r="F57" i="40" s="1"/>
  <c r="D56" i="40"/>
  <c r="F56" i="40" s="1"/>
  <c r="F55" i="40"/>
  <c r="F53" i="40"/>
  <c r="F52" i="40"/>
  <c r="F51" i="40"/>
  <c r="F49" i="40"/>
  <c r="F45" i="40"/>
  <c r="F44" i="40"/>
  <c r="F43" i="40"/>
  <c r="F39" i="40"/>
  <c r="F40" i="40" s="1"/>
  <c r="C7" i="40" s="1"/>
  <c r="D23" i="40"/>
  <c r="F175" i="40" l="1"/>
  <c r="C15" i="40" s="1"/>
  <c r="F171" i="40"/>
  <c r="C13" i="40" s="1"/>
  <c r="F121" i="40"/>
  <c r="D124" i="40"/>
  <c r="F124" i="40" s="1"/>
  <c r="F160" i="40"/>
  <c r="C11" i="40" s="1"/>
  <c r="F208" i="40"/>
  <c r="C21" i="40" s="1"/>
  <c r="F229" i="40"/>
  <c r="C27" i="40" s="1"/>
  <c r="F187" i="40"/>
  <c r="C17" i="40" s="1"/>
  <c r="F46" i="40"/>
  <c r="F126" i="40"/>
  <c r="D122" i="40"/>
  <c r="F122" i="40" s="1"/>
  <c r="D123" i="40"/>
  <c r="F123" i="40" s="1"/>
  <c r="F192" i="40"/>
  <c r="F194" i="40" s="1"/>
  <c r="C19" i="40" s="1"/>
  <c r="F127" i="40"/>
  <c r="F81" i="40"/>
  <c r="F66" i="40"/>
  <c r="F131" i="40"/>
  <c r="F76" i="40"/>
  <c r="D132" i="40"/>
  <c r="F132" i="40" s="1"/>
  <c r="F146" i="40" l="1"/>
  <c r="F147" i="40" s="1"/>
  <c r="C9" i="40" s="1"/>
  <c r="C30" i="40" s="1"/>
  <c r="C31" i="40" l="1"/>
  <c r="C32" i="40" s="1"/>
  <c r="D9" i="23" s="1"/>
  <c r="D31" i="40" l="1"/>
  <c r="D32" i="40" s="1"/>
  <c r="D10" i="23" s="1"/>
  <c r="D11" i="23" l="1"/>
</calcChain>
</file>

<file path=xl/sharedStrings.xml><?xml version="1.0" encoding="utf-8"?>
<sst xmlns="http://schemas.openxmlformats.org/spreadsheetml/2006/main" count="984" uniqueCount="385">
  <si>
    <t>DESIGNATION</t>
  </si>
  <si>
    <r>
      <t>N</t>
    </r>
    <r>
      <rPr>
        <b/>
        <sz val="10"/>
        <rFont val="Calibri"/>
        <family val="2"/>
      </rPr>
      <t>° DES LOTS</t>
    </r>
  </si>
  <si>
    <t xml:space="preserve">       MONTANT</t>
  </si>
  <si>
    <t xml:space="preserve">                       DEVIS  QUANTITATIF ET ESTIMATIF</t>
  </si>
  <si>
    <t xml:space="preserve">                                      TABLEAU RECAPITULATIF DES COUTS</t>
  </si>
  <si>
    <t>LOT 1</t>
  </si>
  <si>
    <t>LOT 2</t>
  </si>
  <si>
    <t>LOT 3</t>
  </si>
  <si>
    <t>CHARPENTE BOIS</t>
  </si>
  <si>
    <t>LOT 4</t>
  </si>
  <si>
    <t>COUVERTURE</t>
  </si>
  <si>
    <t>LOT 5</t>
  </si>
  <si>
    <t>ETANCHEITE</t>
  </si>
  <si>
    <t>LOT 6</t>
  </si>
  <si>
    <t>LOT 7</t>
  </si>
  <si>
    <t>LOT 8</t>
  </si>
  <si>
    <t>LOT 9</t>
  </si>
  <si>
    <t>PLOMBERIE - SANITAIRE</t>
  </si>
  <si>
    <t>LOT 10</t>
  </si>
  <si>
    <t>ELECTRICITE</t>
  </si>
  <si>
    <t>LOT 11</t>
  </si>
  <si>
    <t>PEINTURE</t>
  </si>
  <si>
    <t xml:space="preserve"> </t>
  </si>
  <si>
    <t>LOT 12</t>
  </si>
  <si>
    <t>CLOTURE</t>
  </si>
  <si>
    <r>
      <t>N</t>
    </r>
    <r>
      <rPr>
        <b/>
        <sz val="12"/>
        <rFont val="Calibri"/>
        <family val="2"/>
      </rPr>
      <t>°</t>
    </r>
    <r>
      <rPr>
        <b/>
        <sz val="12"/>
        <rFont val="Arial"/>
        <family val="2"/>
      </rPr>
      <t xml:space="preserve"> D'ORD.</t>
    </r>
  </si>
  <si>
    <t>U</t>
  </si>
  <si>
    <t>QTE</t>
  </si>
  <si>
    <t>P. TOTAL</t>
  </si>
  <si>
    <t>LOT 1 - TRAVAUX PRELIMINAIRES</t>
  </si>
  <si>
    <t>ens</t>
  </si>
  <si>
    <t>1.2</t>
  </si>
  <si>
    <t xml:space="preserve"> - Installation de chantier</t>
  </si>
  <si>
    <t>f</t>
  </si>
  <si>
    <t>SOUS/TOTAL Travaux Preliminaires</t>
  </si>
  <si>
    <t>LOT 2 - GROS OEUVRES</t>
  </si>
  <si>
    <t>2.1</t>
  </si>
  <si>
    <t xml:space="preserve"> TERRASSEMENTS PARTICULIERS</t>
  </si>
  <si>
    <t>2.1.1.</t>
  </si>
  <si>
    <t xml:space="preserve"> - Fouilles en rigole </t>
  </si>
  <si>
    <t>m3</t>
  </si>
  <si>
    <t>2.1.2.</t>
  </si>
  <si>
    <t>2.1.3.</t>
  </si>
  <si>
    <t xml:space="preserve"> - Remblai  sous dallage </t>
  </si>
  <si>
    <t>SOUS/TOTAL  des Terrassements</t>
  </si>
  <si>
    <t>2.2.</t>
  </si>
  <si>
    <t xml:space="preserve"> MACONNERIE BETON ARME</t>
  </si>
  <si>
    <t>2.2.1</t>
  </si>
  <si>
    <t>2.2.1.1</t>
  </si>
  <si>
    <t xml:space="preserve"> - Béton de propreté EP = 0,05 dosé à 150 kg/m3</t>
  </si>
  <si>
    <t>2.2.1.2</t>
  </si>
  <si>
    <t>2.2.1.2.1</t>
  </si>
  <si>
    <t xml:space="preserve">         * Béton</t>
  </si>
  <si>
    <t>2.2.1.2.2</t>
  </si>
  <si>
    <t>kg</t>
  </si>
  <si>
    <t>2.2.1.2.3</t>
  </si>
  <si>
    <t>m²</t>
  </si>
  <si>
    <t>2.2.1.3</t>
  </si>
  <si>
    <t xml:space="preserve"> - Amorce des poteaux en BA dosé à 300 kg/m3</t>
  </si>
  <si>
    <t>2.2.1.3.1</t>
  </si>
  <si>
    <t>2.2.1.3.2</t>
  </si>
  <si>
    <t>2.2.1.3.3</t>
  </si>
  <si>
    <t xml:space="preserve">         * Coffrage 12 m2/m3</t>
  </si>
  <si>
    <t>2.2.1.4</t>
  </si>
  <si>
    <t xml:space="preserve"> - Chaînage bas en B.A dosé à 300 kg/m3</t>
  </si>
  <si>
    <t>2.2.1.4.1</t>
  </si>
  <si>
    <t>2.2.1.4.2</t>
  </si>
  <si>
    <t xml:space="preserve">         * Aciers Tors HA 80 kg/m3</t>
  </si>
  <si>
    <t>2.2.1.4.3</t>
  </si>
  <si>
    <t xml:space="preserve">         * Coffrage 2 m2/m3</t>
  </si>
  <si>
    <t>2.2.1.5</t>
  </si>
  <si>
    <t xml:space="preserve"> - Agglos pleins de 15</t>
  </si>
  <si>
    <t>2.2.1.6</t>
  </si>
  <si>
    <t>2.2.1.6.1</t>
  </si>
  <si>
    <t>2.2.1.6.2</t>
  </si>
  <si>
    <t>2.2.1.7</t>
  </si>
  <si>
    <t xml:space="preserve">         * Film polyane sous dallage</t>
  </si>
  <si>
    <t>2.2.2</t>
  </si>
  <si>
    <t>2.2.2.1</t>
  </si>
  <si>
    <t xml:space="preserve"> - Agglos creux de 15 d'épaisseur</t>
  </si>
  <si>
    <t>2.2.2.2</t>
  </si>
  <si>
    <t>2.2.2.4</t>
  </si>
  <si>
    <t>2.2.2.4.1</t>
  </si>
  <si>
    <t>2.2.2.4.2</t>
  </si>
  <si>
    <t>2.2.2.4.3</t>
  </si>
  <si>
    <t>2.2.2.5</t>
  </si>
  <si>
    <t xml:space="preserve"> - Chaînage haut et linteaux dosés à 350 kg/m3</t>
  </si>
  <si>
    <t>2.2.2.5.1</t>
  </si>
  <si>
    <t>2.2.2.5.2</t>
  </si>
  <si>
    <t>2.2.2.5.3</t>
  </si>
  <si>
    <t>2.2.2.6</t>
  </si>
  <si>
    <t xml:space="preserve"> - Appui de baies en BA dosé à 350 kg/m3</t>
  </si>
  <si>
    <t>2.2.2.6.1</t>
  </si>
  <si>
    <t>2.2.2.6.2</t>
  </si>
  <si>
    <t xml:space="preserve">         * Aciers Tors HA 40 kg/m3</t>
  </si>
  <si>
    <t>2.2.2.6.3</t>
  </si>
  <si>
    <t>2.2.2.7</t>
  </si>
  <si>
    <t xml:space="preserve"> - Couronnement des murs et pignons </t>
  </si>
  <si>
    <t>2.2.2.7.1</t>
  </si>
  <si>
    <t>2.2.2.7.2</t>
  </si>
  <si>
    <t>2.2.2.7.3</t>
  </si>
  <si>
    <t>2.2.2.8</t>
  </si>
  <si>
    <t xml:space="preserve"> - Console en BA dosé à 350 kg/m3</t>
  </si>
  <si>
    <t>2.2.2.8.1</t>
  </si>
  <si>
    <t>2.2.2.8.2</t>
  </si>
  <si>
    <t>2.2.2.8.3</t>
  </si>
  <si>
    <t>2.2.2.9</t>
  </si>
  <si>
    <t xml:space="preserve"> ENDUITS</t>
  </si>
  <si>
    <t>2.2.2.9.1</t>
  </si>
  <si>
    <t>2.2.2.11</t>
  </si>
  <si>
    <t>2.2.2.12</t>
  </si>
  <si>
    <r>
      <t>m</t>
    </r>
    <r>
      <rPr>
        <vertAlign val="superscript"/>
        <sz val="12"/>
        <rFont val="Calibri"/>
        <family val="2"/>
      </rPr>
      <t>2</t>
    </r>
  </si>
  <si>
    <t>2.3</t>
  </si>
  <si>
    <t>OUVRAGES DIVERS</t>
  </si>
  <si>
    <t>Marches d'escalier</t>
  </si>
  <si>
    <t xml:space="preserve"> - Remblai  sous les marches</t>
  </si>
  <si>
    <t xml:space="preserve"> - Agglos pleins de 15 d'épaisseur</t>
  </si>
  <si>
    <t>Enduits des marches</t>
  </si>
  <si>
    <t>2.3.2</t>
  </si>
  <si>
    <t xml:space="preserve">Rampe </t>
  </si>
  <si>
    <t>2.3.2.1</t>
  </si>
  <si>
    <t>2.3.2.2</t>
  </si>
  <si>
    <t xml:space="preserve"> - Remblai  sous dalle de la rampe</t>
  </si>
  <si>
    <t>2.3.2.3</t>
  </si>
  <si>
    <t>2.3.2.4</t>
  </si>
  <si>
    <t>2.3.2.5</t>
  </si>
  <si>
    <t>Rampe en BA dosé à 350 kg/m3</t>
  </si>
  <si>
    <t>2.3.2.5.1</t>
  </si>
  <si>
    <t>2.3.2.5.2</t>
  </si>
  <si>
    <t>2.3.2.5.3</t>
  </si>
  <si>
    <t>2.3.3</t>
  </si>
  <si>
    <t xml:space="preserve">Dalettes de couverture pour placard et bibliothèque </t>
  </si>
  <si>
    <t>en BA dosé à 350 kg/m3, ép =5 cm</t>
  </si>
  <si>
    <t>2.3.3.1</t>
  </si>
  <si>
    <t>2.3.3.2</t>
  </si>
  <si>
    <t>2.3.3.3</t>
  </si>
  <si>
    <t xml:space="preserve">         * Coffrage soigné 2 m2/m3</t>
  </si>
  <si>
    <t>2.3.4</t>
  </si>
  <si>
    <t>Etagères en BA  pour placard et bibliothèque, ép=5cm</t>
  </si>
  <si>
    <t>2.3.4.1</t>
  </si>
  <si>
    <t>2.3.4.2</t>
  </si>
  <si>
    <t>2.3.4.3</t>
  </si>
  <si>
    <t>2.3.6</t>
  </si>
  <si>
    <t>Tableau en ciment</t>
  </si>
  <si>
    <t>2.3.6.1</t>
  </si>
  <si>
    <t>u</t>
  </si>
  <si>
    <t xml:space="preserve"> SOUS/TOTAL Gros Oeuvres</t>
  </si>
  <si>
    <t xml:space="preserve"> LOT 3 - CHARPENTE BOIS</t>
  </si>
  <si>
    <t>3.1</t>
  </si>
  <si>
    <t>CHARPENTE BOIS  ASSEMBLE ET TRAITE</t>
  </si>
  <si>
    <t>3.1.1</t>
  </si>
  <si>
    <t>ml</t>
  </si>
  <si>
    <t>3.1.2</t>
  </si>
  <si>
    <t>3.1.4</t>
  </si>
  <si>
    <t>Ferrure métallique de fixation des fermes</t>
  </si>
  <si>
    <t>SOUS/TOTAL Charpente Bois</t>
  </si>
  <si>
    <t>LOT 4 - COUVERTURE</t>
  </si>
  <si>
    <t>4.1</t>
  </si>
  <si>
    <t>GENERALITES</t>
  </si>
  <si>
    <t>4.1.1</t>
  </si>
  <si>
    <t xml:space="preserve">Couverture </t>
  </si>
  <si>
    <t>4.1.2</t>
  </si>
  <si>
    <t>Faitiere crantée.</t>
  </si>
  <si>
    <t>4.1.2.1</t>
  </si>
  <si>
    <t>4.1.3</t>
  </si>
  <si>
    <t>Acessoires de pose</t>
  </si>
  <si>
    <t>4.1.3.1</t>
  </si>
  <si>
    <t>Tire- fonds complets</t>
  </si>
  <si>
    <t>5.1.3</t>
  </si>
  <si>
    <t>5.1.3.1</t>
  </si>
  <si>
    <t>SOUS/TOTAL Couverture</t>
  </si>
  <si>
    <t>LOT 5 - ETANCHEITE</t>
  </si>
  <si>
    <t>5.1</t>
  </si>
  <si>
    <t>Etanchéité des couvertures tôle</t>
  </si>
  <si>
    <t>5.1.1</t>
  </si>
  <si>
    <r>
      <t>SOUS/TOTAL Etanch</t>
    </r>
    <r>
      <rPr>
        <b/>
        <sz val="12"/>
        <rFont val="Calibri"/>
        <family val="2"/>
      </rPr>
      <t>é</t>
    </r>
    <r>
      <rPr>
        <b/>
        <sz val="12"/>
        <rFont val="Arial"/>
        <family val="2"/>
      </rPr>
      <t>it</t>
    </r>
    <r>
      <rPr>
        <b/>
        <sz val="12"/>
        <rFont val="Calibri"/>
        <family val="2"/>
      </rPr>
      <t>é</t>
    </r>
  </si>
  <si>
    <t>6.1</t>
  </si>
  <si>
    <t xml:space="preserve"> Menuiserie bois</t>
  </si>
  <si>
    <t>6.1.1</t>
  </si>
  <si>
    <t>Cadre bois plein pour chassis de type  naco</t>
  </si>
  <si>
    <t>6.2</t>
  </si>
  <si>
    <t xml:space="preserve"> Vitrerie</t>
  </si>
  <si>
    <t>6.2.1</t>
  </si>
  <si>
    <t>Fenêtre vitrée</t>
  </si>
  <si>
    <t>6.2.1.1</t>
  </si>
  <si>
    <t>Chassis de 6 lames de type  naco, par paire</t>
  </si>
  <si>
    <t>6.2.1.2</t>
  </si>
  <si>
    <t>Verre clair de 6 mm</t>
  </si>
  <si>
    <t>SOUS/TOTAL Menuiserie bois- vitrerie</t>
  </si>
  <si>
    <t>7.1</t>
  </si>
  <si>
    <t>Ossature en chevron de 6 x4 pour les classes</t>
  </si>
  <si>
    <t>7.2</t>
  </si>
  <si>
    <t>Ossature en chevron de 6 x4 pour bureau et magasin</t>
  </si>
  <si>
    <t>7.3</t>
  </si>
  <si>
    <t>8.1</t>
  </si>
  <si>
    <t>8.1.1</t>
  </si>
  <si>
    <t xml:space="preserve">  * 90 x 210</t>
  </si>
  <si>
    <t>8.2</t>
  </si>
  <si>
    <t>8.2.1</t>
  </si>
  <si>
    <t>Porte metallique pour bureau et magasin</t>
  </si>
  <si>
    <t>8.2.2</t>
  </si>
  <si>
    <t>Pour les salles de classe</t>
  </si>
  <si>
    <t>8.3</t>
  </si>
  <si>
    <t>8.3.1</t>
  </si>
  <si>
    <t>8.3.1.1</t>
  </si>
  <si>
    <t>8.4</t>
  </si>
  <si>
    <t>Portillons metalliques pour cloture</t>
  </si>
  <si>
    <t>8.4.1</t>
  </si>
  <si>
    <t>8.4.2</t>
  </si>
  <si>
    <t>Portillon sur la coursive 140x150</t>
  </si>
  <si>
    <t>SOUS/TOTAL Serrurerie</t>
  </si>
  <si>
    <t>LOT 9 - PLOMBRIE - SANITAIRE (sans objet)</t>
  </si>
  <si>
    <t>LOT 10 - ELECTRICITE</t>
  </si>
  <si>
    <t>10.1</t>
  </si>
  <si>
    <t>CIRCUIT ELECTRIQUE</t>
  </si>
  <si>
    <t xml:space="preserve"> SOUS/TOTAL Electricité</t>
  </si>
  <si>
    <t>lot 10 - PEINTURE</t>
  </si>
  <si>
    <t>11.1</t>
  </si>
  <si>
    <r>
      <t xml:space="preserve"> Peinture ext</t>
    </r>
    <r>
      <rPr>
        <b/>
        <sz val="12"/>
        <rFont val="Calibri"/>
        <family val="2"/>
      </rPr>
      <t>é</t>
    </r>
    <r>
      <rPr>
        <b/>
        <sz val="12"/>
        <rFont val="Arial"/>
        <family val="2"/>
      </rPr>
      <t>rieure</t>
    </r>
  </si>
  <si>
    <t>11.1.1</t>
  </si>
  <si>
    <t xml:space="preserve"> - Vinyl sur murs extérieurs  et claustras 2 couches</t>
  </si>
  <si>
    <t>11.1.2</t>
  </si>
  <si>
    <r>
      <t xml:space="preserve"> - Peinture glyc</t>
    </r>
    <r>
      <rPr>
        <sz val="12"/>
        <rFont val="Calibri"/>
        <family val="2"/>
      </rPr>
      <t>é</t>
    </r>
    <r>
      <rPr>
        <sz val="12"/>
        <rFont val="Arial"/>
        <family val="2"/>
      </rPr>
      <t>rophtalique sur soubassement et parties courantes</t>
    </r>
  </si>
  <si>
    <t>11.2</t>
  </si>
  <si>
    <r>
      <t xml:space="preserve"> Peinture int</t>
    </r>
    <r>
      <rPr>
        <b/>
        <sz val="12"/>
        <rFont val="Calibri"/>
        <family val="2"/>
      </rPr>
      <t>é</t>
    </r>
    <r>
      <rPr>
        <b/>
        <sz val="12"/>
        <rFont val="Arial"/>
        <family val="2"/>
      </rPr>
      <t>rieure</t>
    </r>
  </si>
  <si>
    <t>11.2.1</t>
  </si>
  <si>
    <t xml:space="preserve"> - Vinyl sur murs intérieurs  et claustras 2 couches</t>
  </si>
  <si>
    <t>11.2.3</t>
  </si>
  <si>
    <t xml:space="preserve"> - Vinyl sur faux plafond en c/p , 2 couches, les classes</t>
  </si>
  <si>
    <t>11.3</t>
  </si>
  <si>
    <t>11.3.1</t>
  </si>
  <si>
    <t>11.4</t>
  </si>
  <si>
    <t>11.4.1</t>
  </si>
  <si>
    <t>11.5</t>
  </si>
  <si>
    <t>Ardoisine</t>
  </si>
  <si>
    <t>11.5.1</t>
  </si>
  <si>
    <t>Ardoisine en 2 couches sur tableau en ciment</t>
  </si>
  <si>
    <t>SOUS/TOTAL Peinture</t>
  </si>
  <si>
    <t xml:space="preserve">         * Coffrage  2 m2/m3</t>
  </si>
  <si>
    <t>TOTAL GLOBAL</t>
  </si>
  <si>
    <t>PRIX UNITAIRE</t>
  </si>
  <si>
    <t>8.1.1,1</t>
  </si>
  <si>
    <t>Peinture glycero sur ouvrages bois et  metalliques</t>
  </si>
  <si>
    <r>
      <t xml:space="preserve"> - Peinture glyc</t>
    </r>
    <r>
      <rPr>
        <sz val="12"/>
        <rFont val="Calibri"/>
        <family val="2"/>
      </rPr>
      <t>é</t>
    </r>
    <r>
      <rPr>
        <sz val="12"/>
        <rFont val="Arial"/>
        <family val="2"/>
      </rPr>
      <t>rophtalique sur menuiserie bois, portes metalliques et grilles anti vol</t>
    </r>
  </si>
  <si>
    <t>Vernis marin</t>
  </si>
  <si>
    <t xml:space="preserve"> - Vernis marin sur murs extérieurs et intérieurs et claustras 2 couches</t>
  </si>
  <si>
    <t>10.1.1bis</t>
  </si>
  <si>
    <t>Arbaletrier en planche de 3 x 4 x 20 cm</t>
  </si>
  <si>
    <t>Entrait en planche de  3 x 4 x 20 cm</t>
  </si>
  <si>
    <t>Jambette en planche de  3 x 30 cm</t>
  </si>
  <si>
    <t>Contre- fiche en planche   4 x 20 cm</t>
  </si>
  <si>
    <t>Panne de 6 x 11cm</t>
  </si>
  <si>
    <t>3.1.7</t>
  </si>
  <si>
    <t xml:space="preserve"> - Drain en briques </t>
  </si>
  <si>
    <t xml:space="preserve">         * Gravier roulé séléctionné ép=20 cm</t>
  </si>
  <si>
    <t xml:space="preserve">         * Sable ép=10 cm</t>
  </si>
  <si>
    <t>LOT 6 -  MENUISERIE BOIS ET VITRERIE</t>
  </si>
  <si>
    <t>6.1.2</t>
  </si>
  <si>
    <t>6.1.2.1</t>
  </si>
  <si>
    <t>6.1.2.2</t>
  </si>
  <si>
    <t>Porte bois plein y compris cadre</t>
  </si>
  <si>
    <t xml:space="preserve">TRAVAUX PRELIMINAIRES </t>
  </si>
  <si>
    <t xml:space="preserve">ens </t>
  </si>
  <si>
    <t xml:space="preserve"> Etanchéité Toiture sur les têtes des tire-fonds</t>
  </si>
  <si>
    <t>MENUISERIE  METALLIQUE</t>
  </si>
  <si>
    <t xml:space="preserve">  * 120 x 210</t>
  </si>
  <si>
    <t>SOUS/TOTAL  maçonnerie et béton armé</t>
  </si>
  <si>
    <t>MENUISERIE BOIS ET VITRERIE</t>
  </si>
  <si>
    <t>2.2.1.6.3</t>
  </si>
  <si>
    <t>2.2.1.6.4</t>
  </si>
  <si>
    <t>2.2.1.7.1</t>
  </si>
  <si>
    <t>2.2.1.7.2</t>
  </si>
  <si>
    <t>2.2.1.7.3</t>
  </si>
  <si>
    <t>GROS ŒUVRES</t>
  </si>
  <si>
    <t xml:space="preserve">         * Aciers Tors HA  80 kg/m3</t>
  </si>
  <si>
    <t xml:space="preserve">         * Aciers Tors HA 12 kg/m3</t>
  </si>
  <si>
    <t>Démolition de claustras existant et aggrandissement de baie</t>
  </si>
  <si>
    <t>FONDATION (terrasse à créer)</t>
  </si>
  <si>
    <t>ELEVATION (réhausse de mur)</t>
  </si>
  <si>
    <t>4.1.1.2</t>
  </si>
  <si>
    <t>3.1.3</t>
  </si>
  <si>
    <t xml:space="preserve"> - Remblai des fouilles</t>
  </si>
  <si>
    <t xml:space="preserve"> - démolition de mur pour poteaux et raidisseurs</t>
  </si>
  <si>
    <t xml:space="preserve"> - démolition de magasin intermédiaire à la terrasse</t>
  </si>
  <si>
    <t xml:space="preserve">CLAUSTRAS </t>
  </si>
  <si>
    <t xml:space="preserve"> - démolition d'escalier existant</t>
  </si>
  <si>
    <t>Couverture en tole bac alu colorée 7/10 y/c tire-fonds</t>
  </si>
  <si>
    <r>
      <t>Faitiere prefabriqu</t>
    </r>
    <r>
      <rPr>
        <sz val="12"/>
        <rFont val="Calibri"/>
        <family val="2"/>
      </rPr>
      <t>é</t>
    </r>
    <r>
      <rPr>
        <sz val="12"/>
        <rFont val="Arial"/>
        <family val="2"/>
      </rPr>
      <t>e en bac alu colorée 7/10 y/c tire-fonds</t>
    </r>
  </si>
  <si>
    <t xml:space="preserve">   * 120 x 110</t>
  </si>
  <si>
    <t xml:space="preserve">Portes metalliques tolées sur 1 faces </t>
  </si>
  <si>
    <t>Portes metalliques tolées sur 1 faces pour placards</t>
  </si>
  <si>
    <t>Installation générale (fillerie et appareillage)</t>
  </si>
  <si>
    <t>BUDGET TOTAL</t>
  </si>
  <si>
    <t>pqt</t>
  </si>
  <si>
    <t>Bardage en tôle</t>
  </si>
  <si>
    <t xml:space="preserve"> tôle onduilée  ht= 40 cm</t>
  </si>
  <si>
    <t xml:space="preserve"> TABLEAU RECAPITULATIF DES COUTS</t>
  </si>
  <si>
    <t>MONTANT BAT 1</t>
  </si>
  <si>
    <t>MONTANT BAT 2</t>
  </si>
  <si>
    <t xml:space="preserve"> - Bac à fleur en briques </t>
  </si>
  <si>
    <t xml:space="preserve">         * Bordure en agglo 10 ordinaire en mortier de ciment y compris fouilles, pose sur béton de propreté, enduit et peinture en façade arrière</t>
  </si>
  <si>
    <t xml:space="preserve">         * Bordure en agglo 10 ordinaire en mortier de ciment y compris fouilles, pose sur béton de propreté, apport de terre et planting de fleur, enduit et peinture en façade avant </t>
  </si>
  <si>
    <t>COEFFIENT D'ELOIGNEMENT (10,07%)</t>
  </si>
  <si>
    <t>TOTAL GLOBAL HT</t>
  </si>
  <si>
    <t xml:space="preserve">COMMUNAUTE / ECOLE </t>
  </si>
  <si>
    <t>FAUX  PLAFOND EN CP 8 mm</t>
  </si>
  <si>
    <t>LOT 7 - FAUX PLAFOND EN CP 8 mm</t>
  </si>
  <si>
    <t xml:space="preserve">Faux plafond en contre- plaqué de 8 mm, </t>
  </si>
  <si>
    <t>SOUS/TOTAL Faux Plafond en CP 8 mm</t>
  </si>
  <si>
    <t>LOT 8 -  MENUISERIE METALLIQUE Y/C SERRURERIE</t>
  </si>
  <si>
    <t>Dépose de faux plafond</t>
  </si>
  <si>
    <t>Pose de faux plafond en cp 8 mm y/c ossature</t>
  </si>
  <si>
    <t>;</t>
  </si>
  <si>
    <t>Claustras de 22 x 22x20, type projet BAD dim (250 * 110)</t>
  </si>
  <si>
    <t>Portillon sur la galerie      90x200</t>
  </si>
  <si>
    <t xml:space="preserve"> - Bibliothèque en maçonnerie (classes) 140 x 210</t>
  </si>
  <si>
    <t xml:space="preserve"> * Enduits dosés à 250 kg/m3 sur maçonnerie sur soubassement et poteaux</t>
  </si>
  <si>
    <t>Les marches en béton armé dosé à 350 kg/m3</t>
  </si>
  <si>
    <t>Dépose de portes et fenêtres en bois</t>
  </si>
  <si>
    <t>Porte métallique  90 x 210 pour bureau</t>
  </si>
  <si>
    <t>Fenêrtes métalliques</t>
  </si>
  <si>
    <t>Fenêtre métallique type naco</t>
  </si>
  <si>
    <t>m2</t>
  </si>
  <si>
    <t xml:space="preserve"> - Raidisseur et poteaux à créer 15 x 20 cm en béton armé dosé à 350 kg/m3</t>
  </si>
  <si>
    <t>2.2.2.13</t>
  </si>
  <si>
    <t>2.2.2.14</t>
  </si>
  <si>
    <t xml:space="preserve"> - Bouchage de claustras existants</t>
  </si>
  <si>
    <t xml:space="preserve"> - démolition de murs et pose de claustras</t>
  </si>
  <si>
    <t>2.2.2.15</t>
  </si>
  <si>
    <t>2.2.2.16</t>
  </si>
  <si>
    <t>2.2.2.17</t>
  </si>
  <si>
    <t>2.2.2.18</t>
  </si>
  <si>
    <t>2.2.2.19</t>
  </si>
  <si>
    <t>2.2.2.20</t>
  </si>
  <si>
    <t>2.2.2.21</t>
  </si>
  <si>
    <t>2.2.2.22</t>
  </si>
  <si>
    <t>2.2.2.23</t>
  </si>
  <si>
    <t>2.2.2.24</t>
  </si>
  <si>
    <t>2.2.2.25</t>
  </si>
  <si>
    <t>2.2.2.26</t>
  </si>
  <si>
    <t xml:space="preserve"> - Finitions enduits des poteaux de terrasse</t>
  </si>
  <si>
    <t xml:space="preserve"> - Ragréage géneral des fissures</t>
  </si>
  <si>
    <t>ft</t>
  </si>
  <si>
    <t xml:space="preserve"> - Placards en maçonnerie (classes) 140 x 210</t>
  </si>
  <si>
    <t>Dépose des residus de charpente, fermes bois et couverture</t>
  </si>
  <si>
    <t>3.1.8</t>
  </si>
  <si>
    <t>3.1.9</t>
  </si>
  <si>
    <t>3.1.10</t>
  </si>
  <si>
    <t>3.1.11</t>
  </si>
  <si>
    <t>3.1.12</t>
  </si>
  <si>
    <t>Réprise de la charpente en bois</t>
  </si>
  <si>
    <t>* Mandriers 6 x 15 pour les 3 fermes eb bois</t>
  </si>
  <si>
    <t>* pannes 6 x 11 pour charpente y/c fermes bois</t>
  </si>
  <si>
    <t>Porte métallique  150 x 210 pour classes</t>
  </si>
  <si>
    <t xml:space="preserve"> - Fouilles sous semelles pour 6 poteaux à céer 60 x 60 </t>
  </si>
  <si>
    <t xml:space="preserve"> - Béton armé de semelle isolée dosé à 350 kg/m3</t>
  </si>
  <si>
    <t xml:space="preserve">         * Aciers Tors HA  50 kg/m3</t>
  </si>
  <si>
    <t xml:space="preserve"> - Dallage au sol en béton armé dosé à 250 kg/m3</t>
  </si>
  <si>
    <t xml:space="preserve">         * démolition de chape existante</t>
  </si>
  <si>
    <t xml:space="preserve">         * Béton de dallage</t>
  </si>
  <si>
    <t>dosé à 350 kg/m3</t>
  </si>
  <si>
    <t xml:space="preserve">         * Chape lissée</t>
  </si>
  <si>
    <t xml:space="preserve">         * Armature en treillis de fer diam.6 3 kg/m²</t>
  </si>
  <si>
    <t>Révision des tableaux existants par reponcage et pose craie</t>
  </si>
  <si>
    <t xml:space="preserve"> - Fouilles sous semelles pour 6 poteaux à céer 60 x 60 et sous mur de séparation Bureau du Directeur</t>
  </si>
  <si>
    <t xml:space="preserve"> - Béton armé de semelle isolée et filante dosé à 350 kg/m3</t>
  </si>
  <si>
    <t xml:space="preserve">   * 150 x 100</t>
  </si>
  <si>
    <t xml:space="preserve"> - démolition de mur </t>
  </si>
  <si>
    <t>PROJET SSRTE NESTLE : APPUI AUX COMMUNAUTES DE LA CHAINE D’APPROVISIONNEMENT EN INFRASTRUCTURES SCOLAIRES, REHABILITATION 6 CLASSES + BUREAU A AHOUEKRO :                                                                                                                                                                                                         
EPP AHOUEKRO</t>
  </si>
  <si>
    <t xml:space="preserve"> - Chaînage haut et poutre terrasse dosés à 350 kg/m3</t>
  </si>
  <si>
    <t xml:space="preserve"> * Enduits dosés à 250 kg/m3 sur maçonnerie interieure</t>
  </si>
  <si>
    <t xml:space="preserve"> * Enduits dosés à 250 kg/m3 sur maçonnerie exterieure</t>
  </si>
  <si>
    <t>Réprise des tableaux existants y/c pose craie</t>
  </si>
  <si>
    <t>Dépose de charpente, fermes bois et couverture</t>
  </si>
  <si>
    <t>* Mandriers 6 x 15 pour les 3 fermes en bois</t>
  </si>
  <si>
    <t>AHOUEKRO 1 : BATIMENT QUATRE CLASSES</t>
  </si>
  <si>
    <t>AHOUEKRO 2 : BATIMENT DEUX CLASSES + BUREAU</t>
  </si>
  <si>
    <t xml:space="preserve">Faux plafond en contre- plaqué de 5 mm, </t>
  </si>
  <si>
    <t xml:space="preserve">Pose de faux plafond en cp 5 mm </t>
  </si>
  <si>
    <t>PROJET SSRTE NESTLE: APPUI AUX COMMUNAUTES DE LA CHAINE D’APPROVISIONNEMENT EN INFRASTRUCTURES SCOLAIRES</t>
  </si>
  <si>
    <t>PROJET DE REHABILITATION AHOUEKRO: EPP AHOUEKRO</t>
  </si>
  <si>
    <t xml:space="preserve">BAT 1 : 4 CLASSES </t>
  </si>
  <si>
    <t>BAT 2 : 2 CLASSES + BUREAU</t>
  </si>
  <si>
    <t>AHOUEKRO</t>
  </si>
  <si>
    <t xml:space="preserve"> - Réhabilitation de mât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</si>
</sst>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#,##0.0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2"/>
      <name val="Calibri"/>
      <family val="2"/>
    </font>
    <font>
      <i/>
      <sz val="12"/>
      <name val="Arial"/>
      <family val="2"/>
    </font>
    <font>
      <vertAlign val="superscript"/>
      <sz val="12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8" fillId="0" borderId="0" applyFon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147">
    <xf numFmtId="0" fontId="0" fillId="0" borderId="0" xfId="0"/>
    <xf numFmtId="3" fontId="5" fillId="0" borderId="7" xfId="0" applyNumberFormat="1" applyFont="1" applyFill="1" applyBorder="1" applyProtection="1">
      <protection locked="0"/>
    </xf>
    <xf numFmtId="3" fontId="5" fillId="2" borderId="7" xfId="0" applyNumberFormat="1" applyFont="1" applyFill="1" applyBorder="1" applyProtection="1">
      <protection locked="0"/>
    </xf>
    <xf numFmtId="0" fontId="4" fillId="0" borderId="2" xfId="0" applyFont="1" applyFill="1" applyBorder="1" applyProtection="1">
      <protection locked="0"/>
    </xf>
    <xf numFmtId="3" fontId="4" fillId="0" borderId="8" xfId="0" applyNumberFormat="1" applyFont="1" applyFill="1" applyBorder="1" applyProtection="1">
      <protection locked="0"/>
    </xf>
    <xf numFmtId="3" fontId="4" fillId="0" borderId="1" xfId="0" applyNumberFormat="1" applyFont="1" applyFill="1" applyBorder="1" applyProtection="1">
      <protection locked="0"/>
    </xf>
    <xf numFmtId="3" fontId="5" fillId="0" borderId="8" xfId="0" applyNumberFormat="1" applyFont="1" applyFill="1" applyBorder="1" applyProtection="1">
      <protection locked="0"/>
    </xf>
    <xf numFmtId="3" fontId="4" fillId="0" borderId="7" xfId="0" applyNumberFormat="1" applyFont="1" applyFill="1" applyBorder="1" applyProtection="1">
      <protection locked="0"/>
    </xf>
    <xf numFmtId="166" fontId="5" fillId="0" borderId="7" xfId="0" applyNumberFormat="1" applyFont="1" applyFill="1" applyBorder="1" applyProtection="1">
      <protection locked="0"/>
    </xf>
    <xf numFmtId="3" fontId="5" fillId="0" borderId="1" xfId="0" applyNumberFormat="1" applyFont="1" applyFill="1" applyBorder="1" applyProtection="1">
      <protection locked="0"/>
    </xf>
    <xf numFmtId="0" fontId="5" fillId="0" borderId="7" xfId="0" applyFont="1" applyFill="1" applyBorder="1" applyProtection="1">
      <protection locked="0"/>
    </xf>
    <xf numFmtId="3" fontId="5" fillId="0" borderId="10" xfId="0" applyNumberFormat="1" applyFont="1" applyFill="1" applyBorder="1" applyProtection="1">
      <protection locked="0"/>
    </xf>
    <xf numFmtId="0" fontId="4" fillId="0" borderId="1" xfId="0" applyFont="1" applyFill="1" applyBorder="1" applyProtection="1">
      <protection locked="0"/>
    </xf>
    <xf numFmtId="0" fontId="3" fillId="0" borderId="0" xfId="0" applyFont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Protection="1"/>
    <xf numFmtId="2" fontId="3" fillId="0" borderId="0" xfId="0" applyNumberFormat="1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0" xfId="0" applyFont="1" applyProtection="1"/>
    <xf numFmtId="0" fontId="3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left"/>
    </xf>
    <xf numFmtId="3" fontId="2" fillId="0" borderId="1" xfId="0" applyNumberFormat="1" applyFont="1" applyFill="1" applyBorder="1" applyAlignment="1" applyProtection="1">
      <alignment horizontal="center"/>
    </xf>
    <xf numFmtId="0" fontId="5" fillId="0" borderId="0" xfId="0" applyFont="1" applyFill="1" applyProtection="1"/>
    <xf numFmtId="0" fontId="3" fillId="0" borderId="2" xfId="0" applyFont="1" applyFill="1" applyBorder="1" applyAlignment="1" applyProtection="1">
      <alignment horizontal="left"/>
    </xf>
    <xf numFmtId="0" fontId="4" fillId="0" borderId="2" xfId="0" applyFont="1" applyFill="1" applyBorder="1" applyAlignment="1" applyProtection="1">
      <alignment horizontal="left"/>
    </xf>
    <xf numFmtId="3" fontId="4" fillId="3" borderId="1" xfId="0" applyNumberFormat="1" applyFont="1" applyFill="1" applyBorder="1" applyAlignment="1" applyProtection="1">
      <alignment horizontal="center"/>
    </xf>
    <xf numFmtId="2" fontId="3" fillId="0" borderId="0" xfId="0" applyNumberFormat="1" applyFont="1" applyFill="1" applyProtection="1"/>
    <xf numFmtId="0" fontId="3" fillId="0" borderId="0" xfId="0" applyFont="1" applyFill="1" applyAlignment="1" applyProtection="1"/>
    <xf numFmtId="0" fontId="4" fillId="0" borderId="0" xfId="0" applyFont="1" applyFill="1" applyBorder="1" applyAlignment="1" applyProtection="1">
      <alignment horizontal="center"/>
    </xf>
    <xf numFmtId="0" fontId="9" fillId="0" borderId="3" xfId="0" applyFont="1" applyFill="1" applyBorder="1" applyAlignment="1" applyProtection="1">
      <alignment horizontal="center"/>
    </xf>
    <xf numFmtId="2" fontId="9" fillId="0" borderId="3" xfId="0" applyNumberFormat="1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4" fillId="0" borderId="6" xfId="0" applyFont="1" applyFill="1" applyBorder="1" applyAlignment="1" applyProtection="1">
      <alignment horizontal="left"/>
    </xf>
    <xf numFmtId="0" fontId="4" fillId="0" borderId="5" xfId="0" applyFont="1" applyFill="1" applyBorder="1" applyProtection="1"/>
    <xf numFmtId="0" fontId="5" fillId="0" borderId="7" xfId="0" applyFont="1" applyFill="1" applyBorder="1" applyAlignment="1" applyProtection="1">
      <alignment horizontal="center"/>
    </xf>
    <xf numFmtId="2" fontId="5" fillId="0" borderId="8" xfId="0" applyNumberFormat="1" applyFont="1" applyFill="1" applyBorder="1" applyAlignment="1" applyProtection="1">
      <alignment horizontal="right"/>
    </xf>
    <xf numFmtId="3" fontId="5" fillId="0" borderId="8" xfId="0" applyNumberFormat="1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left"/>
    </xf>
    <xf numFmtId="0" fontId="5" fillId="0" borderId="5" xfId="0" applyFont="1" applyFill="1" applyBorder="1" applyProtection="1"/>
    <xf numFmtId="2" fontId="5" fillId="0" borderId="7" xfId="0" applyNumberFormat="1" applyFont="1" applyFill="1" applyBorder="1" applyAlignment="1" applyProtection="1">
      <alignment horizontal="right"/>
    </xf>
    <xf numFmtId="3" fontId="5" fillId="0" borderId="7" xfId="0" applyNumberFormat="1" applyFont="1" applyFill="1" applyBorder="1" applyAlignment="1" applyProtection="1">
      <alignment horizontal="center"/>
    </xf>
    <xf numFmtId="0" fontId="5" fillId="0" borderId="1" xfId="0" applyFont="1" applyFill="1" applyBorder="1" applyProtection="1"/>
    <xf numFmtId="0" fontId="4" fillId="0" borderId="4" xfId="0" applyFont="1" applyFill="1" applyBorder="1" applyAlignment="1" applyProtection="1">
      <alignment horizontal="right"/>
    </xf>
    <xf numFmtId="0" fontId="4" fillId="0" borderId="1" xfId="0" applyFont="1" applyFill="1" applyBorder="1" applyAlignment="1" applyProtection="1">
      <alignment horizontal="center"/>
    </xf>
    <xf numFmtId="2" fontId="4" fillId="0" borderId="1" xfId="0" applyNumberFormat="1" applyFont="1" applyFill="1" applyBorder="1" applyAlignment="1" applyProtection="1">
      <alignment horizontal="right"/>
    </xf>
    <xf numFmtId="3" fontId="4" fillId="0" borderId="1" xfId="0" applyNumberFormat="1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left"/>
    </xf>
    <xf numFmtId="0" fontId="4" fillId="0" borderId="5" xfId="0" quotePrefix="1" applyFont="1" applyFill="1" applyBorder="1" applyProtection="1"/>
    <xf numFmtId="0" fontId="4" fillId="0" borderId="7" xfId="0" applyFont="1" applyFill="1" applyBorder="1" applyAlignment="1" applyProtection="1">
      <alignment horizontal="center"/>
    </xf>
    <xf numFmtId="2" fontId="4" fillId="0" borderId="7" xfId="0" applyNumberFormat="1" applyFont="1" applyFill="1" applyBorder="1" applyAlignment="1" applyProtection="1">
      <alignment horizontal="right"/>
    </xf>
    <xf numFmtId="0" fontId="2" fillId="0" borderId="4" xfId="0" applyFont="1" applyFill="1" applyBorder="1" applyProtection="1"/>
    <xf numFmtId="0" fontId="5" fillId="0" borderId="8" xfId="0" applyFont="1" applyFill="1" applyBorder="1" applyAlignment="1" applyProtection="1">
      <alignment horizontal="left"/>
    </xf>
    <xf numFmtId="0" fontId="5" fillId="0" borderId="9" xfId="0" applyFont="1" applyFill="1" applyBorder="1" applyProtection="1"/>
    <xf numFmtId="0" fontId="5" fillId="0" borderId="8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left"/>
    </xf>
    <xf numFmtId="0" fontId="11" fillId="0" borderId="0" xfId="0" applyFont="1" applyFill="1" applyBorder="1" applyProtection="1"/>
    <xf numFmtId="0" fontId="5" fillId="0" borderId="7" xfId="0" applyFont="1" applyFill="1" applyBorder="1" applyAlignment="1" applyProtection="1">
      <alignment horizontal="left"/>
    </xf>
    <xf numFmtId="0" fontId="5" fillId="0" borderId="0" xfId="0" applyFont="1" applyFill="1" applyBorder="1" applyProtection="1"/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wrapText="1"/>
    </xf>
    <xf numFmtId="0" fontId="5" fillId="2" borderId="7" xfId="0" applyFont="1" applyFill="1" applyBorder="1" applyAlignment="1" applyProtection="1">
      <alignment horizontal="center"/>
    </xf>
    <xf numFmtId="2" fontId="5" fillId="2" borderId="7" xfId="0" applyNumberFormat="1" applyFont="1" applyFill="1" applyBorder="1" applyAlignment="1" applyProtection="1">
      <alignment horizontal="right"/>
    </xf>
    <xf numFmtId="0" fontId="5" fillId="0" borderId="7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wrapText="1"/>
    </xf>
    <xf numFmtId="0" fontId="5" fillId="0" borderId="10" xfId="0" applyFont="1" applyFill="1" applyBorder="1" applyAlignment="1" applyProtection="1">
      <alignment horizontal="left"/>
    </xf>
    <xf numFmtId="0" fontId="5" fillId="0" borderId="3" xfId="0" applyFont="1" applyFill="1" applyBorder="1" applyProtection="1"/>
    <xf numFmtId="0" fontId="5" fillId="0" borderId="10" xfId="0" applyFont="1" applyFill="1" applyBorder="1" applyAlignment="1" applyProtection="1">
      <alignment horizontal="center"/>
    </xf>
    <xf numFmtId="0" fontId="5" fillId="2" borderId="8" xfId="0" applyFont="1" applyFill="1" applyBorder="1" applyAlignment="1" applyProtection="1">
      <alignment horizontal="left"/>
    </xf>
    <xf numFmtId="0" fontId="4" fillId="2" borderId="9" xfId="0" applyFont="1" applyFill="1" applyBorder="1" applyProtection="1"/>
    <xf numFmtId="0" fontId="5" fillId="2" borderId="8" xfId="0" applyFont="1" applyFill="1" applyBorder="1" applyAlignment="1" applyProtection="1">
      <alignment horizontal="center"/>
    </xf>
    <xf numFmtId="3" fontId="5" fillId="2" borderId="7" xfId="0" applyNumberFormat="1" applyFont="1" applyFill="1" applyBorder="1" applyAlignment="1" applyProtection="1">
      <alignment horizontal="center"/>
    </xf>
    <xf numFmtId="0" fontId="3" fillId="2" borderId="0" xfId="0" applyFont="1" applyFill="1" applyProtection="1"/>
    <xf numFmtId="0" fontId="4" fillId="0" borderId="1" xfId="0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center"/>
    </xf>
    <xf numFmtId="2" fontId="5" fillId="0" borderId="1" xfId="0" applyNumberFormat="1" applyFont="1" applyFill="1" applyBorder="1" applyAlignment="1" applyProtection="1">
      <alignment horizontal="right"/>
    </xf>
    <xf numFmtId="0" fontId="4" fillId="0" borderId="8" xfId="0" applyFont="1" applyFill="1" applyBorder="1" applyAlignment="1" applyProtection="1">
      <alignment horizontal="left"/>
    </xf>
    <xf numFmtId="0" fontId="4" fillId="0" borderId="0" xfId="0" applyFont="1" applyFill="1" applyBorder="1" applyProtection="1"/>
    <xf numFmtId="0" fontId="5" fillId="0" borderId="7" xfId="0" applyFont="1" applyFill="1" applyBorder="1" applyProtection="1"/>
    <xf numFmtId="0" fontId="4" fillId="0" borderId="4" xfId="0" applyFont="1" applyFill="1" applyBorder="1" applyProtection="1"/>
    <xf numFmtId="0" fontId="4" fillId="0" borderId="7" xfId="0" applyFont="1" applyFill="1" applyBorder="1" applyProtection="1"/>
    <xf numFmtId="0" fontId="5" fillId="0" borderId="10" xfId="0" applyFont="1" applyFill="1" applyBorder="1" applyProtection="1"/>
    <xf numFmtId="0" fontId="4" fillId="0" borderId="11" xfId="0" applyFont="1" applyFill="1" applyBorder="1" applyProtection="1"/>
    <xf numFmtId="0" fontId="4" fillId="0" borderId="8" xfId="0" applyFont="1" applyFill="1" applyBorder="1" applyProtection="1"/>
    <xf numFmtId="0" fontId="4" fillId="0" borderId="8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4" fillId="0" borderId="4" xfId="0" applyFont="1" applyFill="1" applyBorder="1" applyAlignment="1" applyProtection="1">
      <alignment horizontal="left"/>
    </xf>
    <xf numFmtId="0" fontId="4" fillId="0" borderId="1" xfId="0" applyFont="1" applyFill="1" applyBorder="1" applyProtection="1"/>
    <xf numFmtId="0" fontId="3" fillId="0" borderId="8" xfId="0" applyFont="1" applyFill="1" applyBorder="1" applyAlignment="1" applyProtection="1">
      <alignment horizontal="center"/>
    </xf>
    <xf numFmtId="2" fontId="3" fillId="0" borderId="7" xfId="0" applyNumberFormat="1" applyFont="1" applyFill="1" applyBorder="1" applyAlignment="1" applyProtection="1">
      <alignment horizontal="right"/>
    </xf>
    <xf numFmtId="0" fontId="4" fillId="0" borderId="5" xfId="0" applyFont="1" applyFill="1" applyBorder="1" applyAlignment="1" applyProtection="1">
      <alignment wrapText="1"/>
    </xf>
    <xf numFmtId="0" fontId="5" fillId="0" borderId="5" xfId="0" applyFont="1" applyFill="1" applyBorder="1" applyAlignment="1" applyProtection="1">
      <alignment wrapText="1"/>
    </xf>
    <xf numFmtId="0" fontId="3" fillId="0" borderId="7" xfId="0" applyFont="1" applyFill="1" applyBorder="1" applyProtection="1"/>
    <xf numFmtId="165" fontId="4" fillId="0" borderId="1" xfId="1" applyNumberFormat="1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2" fontId="5" fillId="0" borderId="0" xfId="0" applyNumberFormat="1" applyFont="1" applyFill="1" applyAlignment="1" applyProtection="1">
      <alignment horizontal="center"/>
    </xf>
    <xf numFmtId="0" fontId="16" fillId="0" borderId="0" xfId="0" applyFont="1" applyFill="1" applyBorder="1" applyProtection="1"/>
    <xf numFmtId="0" fontId="0" fillId="0" borderId="0" xfId="0" applyProtection="1"/>
    <xf numFmtId="0" fontId="0" fillId="0" borderId="0" xfId="0" applyAlignment="1" applyProtection="1">
      <alignment vertical="center"/>
    </xf>
    <xf numFmtId="0" fontId="4" fillId="0" borderId="5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Protection="1"/>
    <xf numFmtId="0" fontId="5" fillId="0" borderId="0" xfId="0" applyFont="1" applyFill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2" fontId="2" fillId="0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2" fontId="2" fillId="2" borderId="0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3" fontId="2" fillId="6" borderId="1" xfId="0" applyNumberFormat="1" applyFont="1" applyFill="1" applyBorder="1" applyAlignment="1" applyProtection="1">
      <alignment horizontal="center" vertical="center"/>
    </xf>
    <xf numFmtId="2" fontId="2" fillId="0" borderId="0" xfId="0" applyNumberFormat="1" applyFont="1" applyProtection="1"/>
    <xf numFmtId="0" fontId="3" fillId="0" borderId="0" xfId="0" applyFont="1" applyFill="1" applyAlignment="1" applyProtection="1">
      <alignment horizontal="center"/>
    </xf>
    <xf numFmtId="3" fontId="3" fillId="0" borderId="0" xfId="0" applyNumberFormat="1" applyFont="1" applyFill="1" applyAlignment="1" applyProtection="1">
      <alignment horizontal="center"/>
    </xf>
    <xf numFmtId="3" fontId="2" fillId="0" borderId="5" xfId="0" applyNumberFormat="1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3" fontId="4" fillId="0" borderId="5" xfId="0" applyNumberFormat="1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center" vertical="center"/>
    </xf>
    <xf numFmtId="0" fontId="4" fillId="5" borderId="11" xfId="0" applyFont="1" applyFill="1" applyBorder="1" applyAlignment="1" applyProtection="1">
      <alignment horizontal="center" vertical="center"/>
    </xf>
    <xf numFmtId="0" fontId="4" fillId="5" borderId="2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</cellXfs>
  <cellStyles count="6">
    <cellStyle name="Milliers" xfId="1" builtinId="3"/>
    <cellStyle name="Milliers 2" xfId="4" xr:uid="{00000000-0005-0000-0000-000001000000}"/>
    <cellStyle name="Milliers 3" xfId="5" xr:uid="{00000000-0005-0000-0000-000002000000}"/>
    <cellStyle name="Normal" xfId="0" builtinId="0"/>
    <cellStyle name="Normal 2" xfId="2" xr:uid="{00000000-0005-0000-0000-000004000000}"/>
    <cellStyle name="Normal 3" xfId="3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5"/>
  <sheetViews>
    <sheetView showGridLines="0" view="pageBreakPreview" topLeftCell="A249" zoomScaleNormal="100" zoomScaleSheetLayoutView="100" workbookViewId="0">
      <selection activeCell="C260" sqref="C260"/>
    </sheetView>
  </sheetViews>
  <sheetFormatPr baseColWidth="10" defaultColWidth="9.109375" defaultRowHeight="13.2" x14ac:dyDescent="0.25"/>
  <cols>
    <col min="1" max="1" width="12.33203125" style="15" customWidth="1"/>
    <col min="2" max="2" width="60.44140625" style="15" customWidth="1"/>
    <col min="3" max="3" width="16.6640625" style="15" customWidth="1"/>
    <col min="4" max="4" width="18.6640625" style="29" customWidth="1"/>
    <col min="5" max="5" width="13.6640625" style="15" customWidth="1"/>
    <col min="6" max="6" width="14.44140625" style="17" customWidth="1"/>
    <col min="7" max="7" width="5.88671875" style="13" customWidth="1"/>
    <col min="8" max="9" width="9.109375" style="13"/>
    <col min="10" max="10" width="10" style="13" bestFit="1" customWidth="1"/>
    <col min="11" max="16384" width="9.109375" style="13"/>
  </cols>
  <sheetData>
    <row r="1" spans="1:6" ht="58.5" customHeight="1" thickBot="1" x14ac:dyDescent="0.3">
      <c r="A1" s="134" t="s">
        <v>368</v>
      </c>
      <c r="B1" s="135"/>
      <c r="C1" s="135"/>
      <c r="D1" s="135"/>
      <c r="E1" s="135"/>
      <c r="F1" s="136"/>
    </row>
    <row r="2" spans="1:6" ht="29.25" customHeight="1" x14ac:dyDescent="0.25">
      <c r="A2" s="137" t="s">
        <v>3</v>
      </c>
      <c r="B2" s="137"/>
      <c r="C2" s="137"/>
      <c r="D2" s="137"/>
      <c r="E2" s="137"/>
      <c r="F2" s="137"/>
    </row>
    <row r="3" spans="1:6" x14ac:dyDescent="0.25">
      <c r="B3" s="138"/>
      <c r="C3" s="138"/>
      <c r="D3" s="16"/>
    </row>
    <row r="4" spans="1:6" x14ac:dyDescent="0.25">
      <c r="A4" s="17"/>
      <c r="B4" s="133" t="s">
        <v>4</v>
      </c>
      <c r="C4" s="133"/>
      <c r="D4" s="133"/>
    </row>
    <row r="5" spans="1:6" ht="8.4" customHeight="1" thickBot="1" x14ac:dyDescent="0.3">
      <c r="A5" s="17"/>
      <c r="B5" s="17"/>
      <c r="C5" s="17"/>
      <c r="D5" s="16"/>
    </row>
    <row r="6" spans="1:6" s="21" customFormat="1" ht="27" customHeight="1" thickBot="1" x14ac:dyDescent="0.35">
      <c r="A6" s="19" t="s">
        <v>1</v>
      </c>
      <c r="B6" s="19" t="s">
        <v>0</v>
      </c>
      <c r="C6" s="20" t="s">
        <v>297</v>
      </c>
      <c r="D6" s="20" t="s">
        <v>298</v>
      </c>
      <c r="E6" s="40"/>
      <c r="F6" s="18"/>
    </row>
    <row r="7" spans="1:6" ht="13.8" thickBot="1" x14ac:dyDescent="0.3">
      <c r="A7" s="22" t="s">
        <v>5</v>
      </c>
      <c r="B7" s="23" t="s">
        <v>261</v>
      </c>
      <c r="C7" s="24">
        <f>F40</f>
        <v>0</v>
      </c>
      <c r="D7" s="24"/>
      <c r="E7" s="126"/>
      <c r="F7" s="17" t="s">
        <v>312</v>
      </c>
    </row>
    <row r="8" spans="1:6" ht="13.8" thickBot="1" x14ac:dyDescent="0.3">
      <c r="A8" s="22"/>
      <c r="B8" s="23"/>
      <c r="C8" s="19"/>
      <c r="D8" s="19"/>
      <c r="E8" s="127"/>
    </row>
    <row r="9" spans="1:6" ht="13.8" thickBot="1" x14ac:dyDescent="0.3">
      <c r="A9" s="22" t="s">
        <v>6</v>
      </c>
      <c r="B9" s="23" t="s">
        <v>273</v>
      </c>
      <c r="C9" s="24">
        <f>F147</f>
        <v>0</v>
      </c>
      <c r="D9" s="24">
        <f>F343</f>
        <v>0</v>
      </c>
      <c r="E9" s="126"/>
    </row>
    <row r="10" spans="1:6" ht="13.8" thickBot="1" x14ac:dyDescent="0.3">
      <c r="A10" s="22"/>
      <c r="B10" s="23"/>
      <c r="C10" s="19"/>
      <c r="D10" s="19"/>
      <c r="E10" s="127"/>
    </row>
    <row r="11" spans="1:6" ht="13.8" thickBot="1" x14ac:dyDescent="0.3">
      <c r="A11" s="22" t="s">
        <v>7</v>
      </c>
      <c r="B11" s="23" t="s">
        <v>8</v>
      </c>
      <c r="C11" s="24">
        <f>F160</f>
        <v>0</v>
      </c>
      <c r="D11" s="24">
        <f>F356</f>
        <v>0</v>
      </c>
      <c r="E11" s="126"/>
    </row>
    <row r="12" spans="1:6" ht="13.8" thickBot="1" x14ac:dyDescent="0.3">
      <c r="A12" s="22"/>
      <c r="B12" s="23"/>
      <c r="C12" s="19"/>
      <c r="D12" s="19"/>
      <c r="E12" s="127"/>
    </row>
    <row r="13" spans="1:6" ht="13.8" thickBot="1" x14ac:dyDescent="0.3">
      <c r="A13" s="22" t="s">
        <v>9</v>
      </c>
      <c r="B13" s="23" t="s">
        <v>10</v>
      </c>
      <c r="C13" s="24">
        <f>F171</f>
        <v>0</v>
      </c>
      <c r="D13" s="24">
        <f>+F367</f>
        <v>0</v>
      </c>
      <c r="E13" s="126"/>
    </row>
    <row r="14" spans="1:6" ht="13.8" thickBot="1" x14ac:dyDescent="0.3">
      <c r="A14" s="22"/>
      <c r="B14" s="23"/>
      <c r="C14" s="19"/>
      <c r="D14" s="19"/>
      <c r="E14" s="127"/>
    </row>
    <row r="15" spans="1:6" ht="13.8" thickBot="1" x14ac:dyDescent="0.3">
      <c r="A15" s="22" t="s">
        <v>11</v>
      </c>
      <c r="B15" s="23" t="s">
        <v>12</v>
      </c>
      <c r="C15" s="24">
        <f>F175</f>
        <v>0</v>
      </c>
      <c r="D15" s="24">
        <f>+F371</f>
        <v>0</v>
      </c>
      <c r="E15" s="126"/>
    </row>
    <row r="16" spans="1:6" ht="13.8" thickBot="1" x14ac:dyDescent="0.3">
      <c r="A16" s="22"/>
      <c r="B16" s="26"/>
      <c r="C16" s="19"/>
      <c r="D16" s="19"/>
      <c r="E16" s="127"/>
    </row>
    <row r="17" spans="1:6" ht="13.8" thickBot="1" x14ac:dyDescent="0.3">
      <c r="A17" s="22" t="s">
        <v>13</v>
      </c>
      <c r="B17" s="26" t="s">
        <v>267</v>
      </c>
      <c r="C17" s="24">
        <f>F187</f>
        <v>0</v>
      </c>
      <c r="D17" s="24">
        <f>F383</f>
        <v>0</v>
      </c>
      <c r="E17" s="126"/>
    </row>
    <row r="18" spans="1:6" ht="13.8" thickBot="1" x14ac:dyDescent="0.3">
      <c r="A18" s="22"/>
      <c r="B18" s="26"/>
      <c r="C18" s="19"/>
      <c r="D18" s="19"/>
      <c r="E18" s="127"/>
    </row>
    <row r="19" spans="1:6" ht="13.8" thickBot="1" x14ac:dyDescent="0.3">
      <c r="A19" s="22" t="s">
        <v>14</v>
      </c>
      <c r="B19" s="26" t="s">
        <v>305</v>
      </c>
      <c r="C19" s="24">
        <f>F194</f>
        <v>0</v>
      </c>
      <c r="D19" s="24">
        <f>F390</f>
        <v>0</v>
      </c>
      <c r="E19" s="126"/>
    </row>
    <row r="20" spans="1:6" ht="13.8" thickBot="1" x14ac:dyDescent="0.3">
      <c r="A20" s="22"/>
      <c r="B20" s="26"/>
      <c r="C20" s="19"/>
      <c r="D20" s="19"/>
      <c r="E20" s="127"/>
    </row>
    <row r="21" spans="1:6" ht="13.8" thickBot="1" x14ac:dyDescent="0.3">
      <c r="A21" s="22" t="s">
        <v>15</v>
      </c>
      <c r="B21" s="26" t="s">
        <v>264</v>
      </c>
      <c r="C21" s="24">
        <f>F208</f>
        <v>0</v>
      </c>
      <c r="D21" s="24">
        <f>+F404</f>
        <v>0</v>
      </c>
      <c r="E21" s="126"/>
    </row>
    <row r="22" spans="1:6" ht="13.8" thickBot="1" x14ac:dyDescent="0.3">
      <c r="A22" s="22"/>
      <c r="B22" s="26"/>
      <c r="C22" s="19"/>
      <c r="D22" s="19"/>
      <c r="E22" s="127"/>
    </row>
    <row r="23" spans="1:6" ht="13.8" thickBot="1" x14ac:dyDescent="0.3">
      <c r="A23" s="22" t="s">
        <v>16</v>
      </c>
      <c r="B23" s="26" t="s">
        <v>17</v>
      </c>
      <c r="C23" s="24">
        <v>0</v>
      </c>
      <c r="D23" s="24">
        <f>0</f>
        <v>0</v>
      </c>
      <c r="E23" s="126"/>
    </row>
    <row r="24" spans="1:6" ht="13.8" thickBot="1" x14ac:dyDescent="0.3">
      <c r="A24" s="22"/>
      <c r="B24" s="26"/>
      <c r="C24" s="19"/>
      <c r="D24" s="19"/>
      <c r="E24" s="127"/>
    </row>
    <row r="25" spans="1:6" ht="13.8" thickBot="1" x14ac:dyDescent="0.3">
      <c r="A25" s="22" t="s">
        <v>18</v>
      </c>
      <c r="B25" s="26" t="s">
        <v>19</v>
      </c>
      <c r="C25" s="24">
        <f>F213</f>
        <v>0</v>
      </c>
      <c r="D25" s="24">
        <f>F409</f>
        <v>0</v>
      </c>
      <c r="E25" s="126"/>
    </row>
    <row r="26" spans="1:6" ht="13.8" thickBot="1" x14ac:dyDescent="0.3">
      <c r="A26" s="22"/>
      <c r="B26" s="26"/>
      <c r="C26" s="19"/>
      <c r="D26" s="19"/>
      <c r="E26" s="127"/>
    </row>
    <row r="27" spans="1:6" ht="13.8" thickBot="1" x14ac:dyDescent="0.3">
      <c r="A27" s="22" t="s">
        <v>20</v>
      </c>
      <c r="B27" s="26" t="s">
        <v>21</v>
      </c>
      <c r="C27" s="24">
        <f>F229</f>
        <v>0</v>
      </c>
      <c r="D27" s="24">
        <f>+F425</f>
        <v>0</v>
      </c>
      <c r="E27" s="126"/>
    </row>
    <row r="28" spans="1:6" ht="13.8" thickBot="1" x14ac:dyDescent="0.3">
      <c r="A28" s="22"/>
      <c r="B28" s="26"/>
      <c r="C28" s="19"/>
      <c r="D28" s="19"/>
      <c r="E28" s="127"/>
      <c r="F28" s="17" t="s">
        <v>22</v>
      </c>
    </row>
    <row r="29" spans="1:6" ht="13.8" thickBot="1" x14ac:dyDescent="0.3">
      <c r="A29" s="22" t="s">
        <v>23</v>
      </c>
      <c r="B29" s="26" t="s">
        <v>24</v>
      </c>
      <c r="C29" s="24"/>
      <c r="D29" s="24"/>
      <c r="E29" s="126"/>
    </row>
    <row r="30" spans="1:6" ht="21" customHeight="1" thickBot="1" x14ac:dyDescent="0.35">
      <c r="A30" s="19"/>
      <c r="B30" s="27" t="s">
        <v>239</v>
      </c>
      <c r="C30" s="28">
        <f>C7+C9+C11+C13+C15+C17+C19+C21+C23+C25+C27</f>
        <v>0</v>
      </c>
      <c r="D30" s="28">
        <f>D7+D9+D11+D13+D15+D17+D19+D21+D23+D25+D27</f>
        <v>0</v>
      </c>
      <c r="E30" s="128"/>
    </row>
    <row r="31" spans="1:6" ht="21" customHeight="1" thickBot="1" x14ac:dyDescent="0.35">
      <c r="A31" s="19"/>
      <c r="B31" s="27" t="s">
        <v>302</v>
      </c>
      <c r="C31" s="28">
        <f>C30*10.07%</f>
        <v>0</v>
      </c>
      <c r="D31" s="28">
        <f>D30*10.07%</f>
        <v>0</v>
      </c>
      <c r="E31" s="128"/>
    </row>
    <row r="32" spans="1:6" ht="21" customHeight="1" thickBot="1" x14ac:dyDescent="0.35">
      <c r="A32" s="19"/>
      <c r="B32" s="27" t="s">
        <v>303</v>
      </c>
      <c r="C32" s="28">
        <f>C30+C31</f>
        <v>0</v>
      </c>
      <c r="D32" s="28">
        <f>D30+D31</f>
        <v>0</v>
      </c>
      <c r="E32" s="128"/>
      <c r="F32" s="125"/>
    </row>
    <row r="33" spans="1:7" ht="21.6" customHeight="1" x14ac:dyDescent="0.25">
      <c r="A33" s="17"/>
      <c r="B33" s="17"/>
      <c r="C33" s="17"/>
      <c r="D33" s="16"/>
    </row>
    <row r="34" spans="1:7" ht="22.2" customHeight="1" thickBot="1" x14ac:dyDescent="0.3"/>
    <row r="35" spans="1:7" ht="22.95" customHeight="1" thickBot="1" x14ac:dyDescent="0.35">
      <c r="A35" s="30"/>
      <c r="B35" s="130" t="s">
        <v>375</v>
      </c>
      <c r="C35" s="131"/>
      <c r="D35" s="131"/>
      <c r="E35" s="132"/>
      <c r="F35" s="31"/>
    </row>
    <row r="36" spans="1:7" ht="13.2" customHeight="1" thickBot="1" x14ac:dyDescent="0.35">
      <c r="B36" s="32"/>
      <c r="C36" s="32"/>
      <c r="D36" s="33"/>
      <c r="E36" s="34"/>
      <c r="F36" s="34"/>
    </row>
    <row r="37" spans="1:7" s="41" customFormat="1" ht="33" customHeight="1" thickBot="1" x14ac:dyDescent="0.3">
      <c r="A37" s="35" t="s">
        <v>25</v>
      </c>
      <c r="B37" s="36" t="s">
        <v>0</v>
      </c>
      <c r="C37" s="37" t="s">
        <v>26</v>
      </c>
      <c r="D37" s="38" t="s">
        <v>27</v>
      </c>
      <c r="E37" s="39" t="s">
        <v>240</v>
      </c>
      <c r="F37" s="37" t="s">
        <v>28</v>
      </c>
      <c r="G37" s="40"/>
    </row>
    <row r="38" spans="1:7" ht="15.6" x14ac:dyDescent="0.3">
      <c r="A38" s="42">
        <v>1</v>
      </c>
      <c r="B38" s="43" t="s">
        <v>29</v>
      </c>
      <c r="C38" s="44"/>
      <c r="D38" s="45"/>
      <c r="E38" s="1"/>
      <c r="F38" s="46"/>
    </row>
    <row r="39" spans="1:7" ht="15.6" thickBot="1" x14ac:dyDescent="0.3">
      <c r="A39" s="47" t="s">
        <v>31</v>
      </c>
      <c r="B39" s="48" t="s">
        <v>32</v>
      </c>
      <c r="C39" s="44" t="s">
        <v>33</v>
      </c>
      <c r="D39" s="49">
        <v>1</v>
      </c>
      <c r="E39" s="2"/>
      <c r="F39" s="50">
        <f>D39*E39</f>
        <v>0</v>
      </c>
    </row>
    <row r="40" spans="1:7" ht="16.2" thickBot="1" x14ac:dyDescent="0.35">
      <c r="A40" s="51"/>
      <c r="B40" s="52" t="s">
        <v>34</v>
      </c>
      <c r="C40" s="53"/>
      <c r="D40" s="54"/>
      <c r="E40" s="3"/>
      <c r="F40" s="55">
        <f>F39</f>
        <v>0</v>
      </c>
    </row>
    <row r="41" spans="1:7" ht="15.6" x14ac:dyDescent="0.3">
      <c r="A41" s="56">
        <v>2</v>
      </c>
      <c r="B41" s="57" t="s">
        <v>35</v>
      </c>
      <c r="C41" s="58"/>
      <c r="D41" s="59"/>
      <c r="E41" s="4"/>
      <c r="F41" s="50"/>
    </row>
    <row r="42" spans="1:7" ht="15" x14ac:dyDescent="0.25">
      <c r="A42" s="47" t="s">
        <v>36</v>
      </c>
      <c r="B42" s="48" t="s">
        <v>37</v>
      </c>
      <c r="C42" s="44"/>
      <c r="D42" s="49"/>
      <c r="E42" s="1"/>
      <c r="F42" s="50"/>
    </row>
    <row r="43" spans="1:7" ht="15" x14ac:dyDescent="0.25">
      <c r="A43" s="47" t="s">
        <v>38</v>
      </c>
      <c r="B43" s="48" t="s">
        <v>354</v>
      </c>
      <c r="C43" s="44" t="s">
        <v>40</v>
      </c>
      <c r="D43" s="49">
        <v>0</v>
      </c>
      <c r="E43" s="1"/>
      <c r="F43" s="50">
        <f>D43*E43</f>
        <v>0</v>
      </c>
    </row>
    <row r="44" spans="1:7" ht="17.399999999999999" customHeight="1" x14ac:dyDescent="0.25">
      <c r="A44" s="47" t="s">
        <v>41</v>
      </c>
      <c r="B44" s="48" t="s">
        <v>281</v>
      </c>
      <c r="C44" s="44" t="s">
        <v>40</v>
      </c>
      <c r="D44" s="49">
        <f>D43-0.6*0.6*0.15*6*0</f>
        <v>0</v>
      </c>
      <c r="E44" s="1"/>
      <c r="F44" s="50">
        <f>D44*E44</f>
        <v>0</v>
      </c>
    </row>
    <row r="45" spans="1:7" ht="17.399999999999999" customHeight="1" thickBot="1" x14ac:dyDescent="0.3">
      <c r="A45" s="47" t="s">
        <v>42</v>
      </c>
      <c r="B45" s="48" t="s">
        <v>43</v>
      </c>
      <c r="C45" s="44" t="s">
        <v>40</v>
      </c>
      <c r="D45" s="49">
        <v>0</v>
      </c>
      <c r="E45" s="1"/>
      <c r="F45" s="50">
        <f>D45*E45</f>
        <v>0</v>
      </c>
    </row>
    <row r="46" spans="1:7" ht="17.399999999999999" customHeight="1" thickBot="1" x14ac:dyDescent="0.35">
      <c r="A46" s="51"/>
      <c r="B46" s="60" t="s">
        <v>44</v>
      </c>
      <c r="C46" s="53"/>
      <c r="D46" s="54"/>
      <c r="E46" s="5"/>
      <c r="F46" s="55">
        <f>SUM(F43:F45)</f>
        <v>0</v>
      </c>
    </row>
    <row r="47" spans="1:7" ht="17.399999999999999" customHeight="1" x14ac:dyDescent="0.25">
      <c r="A47" s="61" t="s">
        <v>45</v>
      </c>
      <c r="B47" s="62" t="s">
        <v>46</v>
      </c>
      <c r="C47" s="63"/>
      <c r="D47" s="45"/>
      <c r="E47" s="6"/>
      <c r="F47" s="50"/>
    </row>
    <row r="48" spans="1:7" ht="17.399999999999999" customHeight="1" x14ac:dyDescent="0.3">
      <c r="A48" s="64" t="s">
        <v>47</v>
      </c>
      <c r="B48" s="65" t="s">
        <v>277</v>
      </c>
      <c r="C48" s="44"/>
      <c r="D48" s="49"/>
      <c r="E48" s="1"/>
      <c r="F48" s="50"/>
    </row>
    <row r="49" spans="1:7" ht="17.399999999999999" customHeight="1" x14ac:dyDescent="0.25">
      <c r="A49" s="66" t="s">
        <v>48</v>
      </c>
      <c r="B49" s="67" t="s">
        <v>49</v>
      </c>
      <c r="C49" s="44" t="s">
        <v>40</v>
      </c>
      <c r="D49" s="49">
        <v>0</v>
      </c>
      <c r="E49" s="1"/>
      <c r="F49" s="50">
        <f>D49*E49</f>
        <v>0</v>
      </c>
    </row>
    <row r="50" spans="1:7" ht="17.399999999999999" customHeight="1" x14ac:dyDescent="0.25">
      <c r="A50" s="66" t="s">
        <v>50</v>
      </c>
      <c r="B50" s="67" t="s">
        <v>355</v>
      </c>
      <c r="C50" s="44"/>
      <c r="D50" s="49"/>
      <c r="E50" s="1"/>
      <c r="F50" s="50"/>
    </row>
    <row r="51" spans="1:7" ht="17.399999999999999" customHeight="1" x14ac:dyDescent="0.25">
      <c r="A51" s="66" t="s">
        <v>51</v>
      </c>
      <c r="B51" s="67" t="s">
        <v>52</v>
      </c>
      <c r="C51" s="44" t="s">
        <v>40</v>
      </c>
      <c r="D51" s="49">
        <v>0</v>
      </c>
      <c r="E51" s="1"/>
      <c r="F51" s="50">
        <f t="shared" ref="F51:F124" si="0">D51*E51</f>
        <v>0</v>
      </c>
    </row>
    <row r="52" spans="1:7" ht="17.399999999999999" customHeight="1" x14ac:dyDescent="0.25">
      <c r="A52" s="66" t="s">
        <v>53</v>
      </c>
      <c r="B52" s="67" t="s">
        <v>356</v>
      </c>
      <c r="C52" s="44" t="s">
        <v>54</v>
      </c>
      <c r="D52" s="49">
        <f>D51*50</f>
        <v>0</v>
      </c>
      <c r="E52" s="1"/>
      <c r="F52" s="50">
        <f t="shared" si="0"/>
        <v>0</v>
      </c>
    </row>
    <row r="53" spans="1:7" ht="17.399999999999999" customHeight="1" x14ac:dyDescent="0.25">
      <c r="A53" s="66" t="s">
        <v>55</v>
      </c>
      <c r="B53" s="67" t="s">
        <v>238</v>
      </c>
      <c r="C53" s="44" t="s">
        <v>56</v>
      </c>
      <c r="D53" s="49">
        <v>0</v>
      </c>
      <c r="E53" s="1"/>
      <c r="F53" s="50">
        <f t="shared" si="0"/>
        <v>0</v>
      </c>
    </row>
    <row r="54" spans="1:7" ht="17.399999999999999" customHeight="1" x14ac:dyDescent="0.25">
      <c r="A54" s="66" t="s">
        <v>57</v>
      </c>
      <c r="B54" s="67" t="s">
        <v>58</v>
      </c>
      <c r="C54" s="44"/>
      <c r="D54" s="49"/>
      <c r="E54" s="1"/>
      <c r="F54" s="50"/>
    </row>
    <row r="55" spans="1:7" ht="17.399999999999999" customHeight="1" x14ac:dyDescent="0.25">
      <c r="A55" s="66" t="s">
        <v>59</v>
      </c>
      <c r="B55" s="67" t="s">
        <v>52</v>
      </c>
      <c r="C55" s="44" t="s">
        <v>40</v>
      </c>
      <c r="D55" s="49">
        <v>0</v>
      </c>
      <c r="E55" s="1"/>
      <c r="F55" s="50">
        <f t="shared" si="0"/>
        <v>0</v>
      </c>
    </row>
    <row r="56" spans="1:7" ht="17.399999999999999" customHeight="1" x14ac:dyDescent="0.25">
      <c r="A56" s="66" t="s">
        <v>60</v>
      </c>
      <c r="B56" s="67" t="s">
        <v>274</v>
      </c>
      <c r="C56" s="44" t="s">
        <v>54</v>
      </c>
      <c r="D56" s="49">
        <f>D55*80</f>
        <v>0</v>
      </c>
      <c r="E56" s="1"/>
      <c r="F56" s="50">
        <f t="shared" si="0"/>
        <v>0</v>
      </c>
    </row>
    <row r="57" spans="1:7" ht="17.399999999999999" customHeight="1" x14ac:dyDescent="0.25">
      <c r="A57" s="66" t="s">
        <v>61</v>
      </c>
      <c r="B57" s="67" t="s">
        <v>62</v>
      </c>
      <c r="C57" s="44" t="s">
        <v>56</v>
      </c>
      <c r="D57" s="49">
        <f>D55*12</f>
        <v>0</v>
      </c>
      <c r="E57" s="1"/>
      <c r="F57" s="50">
        <f t="shared" si="0"/>
        <v>0</v>
      </c>
    </row>
    <row r="58" spans="1:7" ht="17.399999999999999" customHeight="1" x14ac:dyDescent="0.25">
      <c r="A58" s="66" t="s">
        <v>63</v>
      </c>
      <c r="B58" s="67" t="s">
        <v>64</v>
      </c>
      <c r="C58" s="44"/>
      <c r="D58" s="49"/>
      <c r="E58" s="1"/>
      <c r="F58" s="50"/>
    </row>
    <row r="59" spans="1:7" ht="17.399999999999999" customHeight="1" x14ac:dyDescent="0.25">
      <c r="A59" s="66" t="s">
        <v>65</v>
      </c>
      <c r="B59" s="67" t="s">
        <v>52</v>
      </c>
      <c r="C59" s="44" t="s">
        <v>40</v>
      </c>
      <c r="D59" s="49">
        <v>0</v>
      </c>
      <c r="E59" s="1"/>
      <c r="F59" s="50">
        <f t="shared" si="0"/>
        <v>0</v>
      </c>
    </row>
    <row r="60" spans="1:7" ht="15" x14ac:dyDescent="0.25">
      <c r="A60" s="66" t="s">
        <v>66</v>
      </c>
      <c r="B60" s="67" t="s">
        <v>67</v>
      </c>
      <c r="C60" s="44" t="s">
        <v>54</v>
      </c>
      <c r="D60" s="49">
        <f>D59*80</f>
        <v>0</v>
      </c>
      <c r="E60" s="1"/>
      <c r="F60" s="50">
        <f t="shared" si="0"/>
        <v>0</v>
      </c>
    </row>
    <row r="61" spans="1:7" ht="15" x14ac:dyDescent="0.25">
      <c r="A61" s="66" t="s">
        <v>68</v>
      </c>
      <c r="B61" s="67" t="s">
        <v>62</v>
      </c>
      <c r="C61" s="44" t="s">
        <v>56</v>
      </c>
      <c r="D61" s="49">
        <f>D59*12</f>
        <v>0</v>
      </c>
      <c r="E61" s="1"/>
      <c r="F61" s="50">
        <f t="shared" si="0"/>
        <v>0</v>
      </c>
    </row>
    <row r="62" spans="1:7" ht="15" x14ac:dyDescent="0.25">
      <c r="A62" s="66" t="s">
        <v>70</v>
      </c>
      <c r="B62" s="67" t="s">
        <v>71</v>
      </c>
      <c r="C62" s="44" t="s">
        <v>56</v>
      </c>
      <c r="D62" s="49">
        <v>0</v>
      </c>
      <c r="E62" s="1"/>
      <c r="F62" s="50">
        <f t="shared" si="0"/>
        <v>0</v>
      </c>
    </row>
    <row r="63" spans="1:7" s="21" customFormat="1" ht="15" x14ac:dyDescent="0.25">
      <c r="A63" s="66" t="s">
        <v>72</v>
      </c>
      <c r="B63" s="67" t="s">
        <v>357</v>
      </c>
      <c r="C63" s="44"/>
      <c r="D63" s="49"/>
      <c r="E63" s="1"/>
      <c r="F63" s="50"/>
      <c r="G63" s="13"/>
    </row>
    <row r="64" spans="1:7" s="21" customFormat="1" ht="15" x14ac:dyDescent="0.25">
      <c r="A64" s="66" t="s">
        <v>73</v>
      </c>
      <c r="B64" s="68" t="s">
        <v>358</v>
      </c>
      <c r="C64" s="44" t="s">
        <v>56</v>
      </c>
      <c r="D64" s="49">
        <f>30.5*9.75</f>
        <v>297.375</v>
      </c>
      <c r="E64" s="1"/>
      <c r="F64" s="50">
        <f>D64*E64</f>
        <v>0</v>
      </c>
      <c r="G64" s="13"/>
    </row>
    <row r="65" spans="1:7" s="21" customFormat="1" ht="15" x14ac:dyDescent="0.25">
      <c r="A65" s="66" t="s">
        <v>74</v>
      </c>
      <c r="B65" s="68" t="s">
        <v>359</v>
      </c>
      <c r="C65" s="44" t="s">
        <v>40</v>
      </c>
      <c r="D65" s="49">
        <f>D64*0.1</f>
        <v>29.737500000000001</v>
      </c>
      <c r="E65" s="1"/>
      <c r="F65" s="50">
        <f>D65*E65</f>
        <v>0</v>
      </c>
      <c r="G65" s="13"/>
    </row>
    <row r="66" spans="1:7" ht="15" x14ac:dyDescent="0.25">
      <c r="A66" s="66" t="s">
        <v>268</v>
      </c>
      <c r="B66" s="69" t="s">
        <v>361</v>
      </c>
      <c r="C66" s="70" t="s">
        <v>322</v>
      </c>
      <c r="D66" s="71">
        <f>D64</f>
        <v>297.375</v>
      </c>
      <c r="E66" s="2"/>
      <c r="F66" s="50">
        <f>D66*E66</f>
        <v>0</v>
      </c>
    </row>
    <row r="67" spans="1:7" ht="15" x14ac:dyDescent="0.25">
      <c r="A67" s="66" t="s">
        <v>268</v>
      </c>
      <c r="B67" s="67" t="s">
        <v>362</v>
      </c>
      <c r="C67" s="44" t="s">
        <v>54</v>
      </c>
      <c r="D67" s="49">
        <f>D66*3</f>
        <v>892.125</v>
      </c>
      <c r="E67" s="1"/>
      <c r="F67" s="50">
        <f t="shared" ref="F67:F68" si="1">D67*E67</f>
        <v>0</v>
      </c>
    </row>
    <row r="68" spans="1:7" ht="15" x14ac:dyDescent="0.25">
      <c r="A68" s="66" t="s">
        <v>269</v>
      </c>
      <c r="B68" s="67" t="s">
        <v>76</v>
      </c>
      <c r="C68" s="44" t="s">
        <v>56</v>
      </c>
      <c r="D68" s="49">
        <f>D64</f>
        <v>297.375</v>
      </c>
      <c r="E68" s="1"/>
      <c r="F68" s="50">
        <f t="shared" si="1"/>
        <v>0</v>
      </c>
    </row>
    <row r="69" spans="1:7" ht="15" x14ac:dyDescent="0.25">
      <c r="A69" s="66" t="s">
        <v>75</v>
      </c>
      <c r="B69" s="67" t="s">
        <v>253</v>
      </c>
      <c r="C69" s="44"/>
      <c r="D69" s="72"/>
      <c r="E69" s="1"/>
      <c r="F69" s="50"/>
    </row>
    <row r="70" spans="1:7" ht="45" x14ac:dyDescent="0.25">
      <c r="A70" s="66" t="s">
        <v>270</v>
      </c>
      <c r="B70" s="69" t="s">
        <v>300</v>
      </c>
      <c r="C70" s="44" t="s">
        <v>56</v>
      </c>
      <c r="D70" s="72">
        <f>30.5*0.44*2</f>
        <v>26.84</v>
      </c>
      <c r="E70" s="1"/>
      <c r="F70" s="50">
        <f>D70*E70</f>
        <v>0</v>
      </c>
    </row>
    <row r="71" spans="1:7" ht="15" x14ac:dyDescent="0.25">
      <c r="A71" s="66" t="s">
        <v>271</v>
      </c>
      <c r="B71" s="68" t="s">
        <v>254</v>
      </c>
      <c r="C71" s="44" t="s">
        <v>40</v>
      </c>
      <c r="D71" s="72">
        <f>(30.5)*0.4*0.2</f>
        <v>2.4400000000000004</v>
      </c>
      <c r="E71" s="1"/>
      <c r="F71" s="50">
        <f>D71*E71</f>
        <v>0</v>
      </c>
    </row>
    <row r="72" spans="1:7" ht="15" x14ac:dyDescent="0.25">
      <c r="A72" s="66" t="s">
        <v>272</v>
      </c>
      <c r="B72" s="68" t="s">
        <v>255</v>
      </c>
      <c r="C72" s="44" t="s">
        <v>40</v>
      </c>
      <c r="D72" s="72">
        <f>(30.5)*0.4*0.1</f>
        <v>1.2200000000000002</v>
      </c>
      <c r="E72" s="1"/>
      <c r="F72" s="50">
        <f>D72*E72</f>
        <v>0</v>
      </c>
    </row>
    <row r="73" spans="1:7" ht="15" x14ac:dyDescent="0.25">
      <c r="A73" s="66" t="s">
        <v>75</v>
      </c>
      <c r="B73" s="67" t="s">
        <v>299</v>
      </c>
      <c r="C73" s="44"/>
      <c r="D73" s="72"/>
      <c r="E73" s="1"/>
      <c r="F73" s="50"/>
    </row>
    <row r="74" spans="1:7" ht="45" x14ac:dyDescent="0.25">
      <c r="A74" s="66" t="s">
        <v>270</v>
      </c>
      <c r="B74" s="69" t="s">
        <v>301</v>
      </c>
      <c r="C74" s="44" t="s">
        <v>56</v>
      </c>
      <c r="D74" s="72">
        <f>30.5*1.5</f>
        <v>45.75</v>
      </c>
      <c r="E74" s="1"/>
      <c r="F74" s="50">
        <f t="shared" si="0"/>
        <v>0</v>
      </c>
    </row>
    <row r="75" spans="1:7" ht="15.6" x14ac:dyDescent="0.3">
      <c r="A75" s="64" t="s">
        <v>77</v>
      </c>
      <c r="B75" s="65" t="s">
        <v>278</v>
      </c>
      <c r="C75" s="58"/>
      <c r="D75" s="49"/>
      <c r="E75" s="7"/>
      <c r="F75" s="50"/>
    </row>
    <row r="76" spans="1:7" ht="15" x14ac:dyDescent="0.25">
      <c r="A76" s="66" t="s">
        <v>78</v>
      </c>
      <c r="B76" s="67" t="s">
        <v>79</v>
      </c>
      <c r="C76" s="44" t="s">
        <v>56</v>
      </c>
      <c r="D76" s="49">
        <f>1.05*0.5+1.05*0.4+1.05*0.5</f>
        <v>1.4700000000000002</v>
      </c>
      <c r="E76" s="1"/>
      <c r="F76" s="50">
        <f t="shared" si="0"/>
        <v>0</v>
      </c>
    </row>
    <row r="77" spans="1:7" ht="15" x14ac:dyDescent="0.25">
      <c r="A77" s="66" t="s">
        <v>80</v>
      </c>
      <c r="B77" s="67" t="s">
        <v>282</v>
      </c>
      <c r="C77" s="44" t="s">
        <v>56</v>
      </c>
      <c r="D77" s="49">
        <f>0.2*2.7*2</f>
        <v>1.08</v>
      </c>
      <c r="E77" s="1"/>
      <c r="F77" s="50">
        <f>D77*E77</f>
        <v>0</v>
      </c>
    </row>
    <row r="78" spans="1:7" ht="15" x14ac:dyDescent="0.25">
      <c r="A78" s="66" t="s">
        <v>80</v>
      </c>
      <c r="B78" s="67" t="s">
        <v>283</v>
      </c>
      <c r="C78" s="44" t="s">
        <v>56</v>
      </c>
      <c r="D78" s="49">
        <v>0</v>
      </c>
      <c r="E78" s="1"/>
      <c r="F78" s="50">
        <f t="shared" si="0"/>
        <v>0</v>
      </c>
    </row>
    <row r="79" spans="1:7" ht="30" x14ac:dyDescent="0.25">
      <c r="A79" s="66" t="s">
        <v>81</v>
      </c>
      <c r="B79" s="73" t="s">
        <v>323</v>
      </c>
      <c r="C79" s="44"/>
      <c r="D79" s="49"/>
      <c r="E79" s="1"/>
      <c r="F79" s="50"/>
    </row>
    <row r="80" spans="1:7" ht="15" x14ac:dyDescent="0.25">
      <c r="A80" s="66" t="s">
        <v>82</v>
      </c>
      <c r="B80" s="67" t="s">
        <v>52</v>
      </c>
      <c r="C80" s="44" t="s">
        <v>40</v>
      </c>
      <c r="D80" s="49">
        <f>(16+6+5)*3.5*0.15*0.2</f>
        <v>2.835</v>
      </c>
      <c r="E80" s="1"/>
      <c r="F80" s="50">
        <f t="shared" si="0"/>
        <v>0</v>
      </c>
    </row>
    <row r="81" spans="1:6" ht="15" x14ac:dyDescent="0.25">
      <c r="A81" s="66" t="s">
        <v>83</v>
      </c>
      <c r="B81" s="67" t="s">
        <v>67</v>
      </c>
      <c r="C81" s="44" t="s">
        <v>54</v>
      </c>
      <c r="D81" s="49">
        <f>D80*80</f>
        <v>226.8</v>
      </c>
      <c r="E81" s="1"/>
      <c r="F81" s="50">
        <f t="shared" si="0"/>
        <v>0</v>
      </c>
    </row>
    <row r="82" spans="1:6" ht="15" x14ac:dyDescent="0.25">
      <c r="A82" s="66" t="s">
        <v>84</v>
      </c>
      <c r="B82" s="67" t="s">
        <v>62</v>
      </c>
      <c r="C82" s="44" t="s">
        <v>56</v>
      </c>
      <c r="D82" s="49">
        <f>D80*12</f>
        <v>34.019999999999996</v>
      </c>
      <c r="E82" s="1"/>
      <c r="F82" s="50">
        <f t="shared" si="0"/>
        <v>0</v>
      </c>
    </row>
    <row r="83" spans="1:6" ht="15" x14ac:dyDescent="0.25">
      <c r="A83" s="66" t="s">
        <v>85</v>
      </c>
      <c r="B83" s="67" t="s">
        <v>369</v>
      </c>
      <c r="C83" s="44"/>
      <c r="D83" s="49"/>
      <c r="E83" s="1"/>
      <c r="F83" s="50"/>
    </row>
    <row r="84" spans="1:6" ht="15" x14ac:dyDescent="0.25">
      <c r="A84" s="66" t="s">
        <v>87</v>
      </c>
      <c r="B84" s="67" t="s">
        <v>52</v>
      </c>
      <c r="C84" s="44" t="s">
        <v>40</v>
      </c>
      <c r="D84" s="49">
        <f>0.15*0.2*30</f>
        <v>0.89999999999999991</v>
      </c>
      <c r="E84" s="1"/>
      <c r="F84" s="50">
        <f t="shared" si="0"/>
        <v>0</v>
      </c>
    </row>
    <row r="85" spans="1:6" ht="15" x14ac:dyDescent="0.25">
      <c r="A85" s="66" t="s">
        <v>88</v>
      </c>
      <c r="B85" s="67" t="s">
        <v>67</v>
      </c>
      <c r="C85" s="44" t="s">
        <v>54</v>
      </c>
      <c r="D85" s="49">
        <f>D84*80</f>
        <v>72</v>
      </c>
      <c r="E85" s="1"/>
      <c r="F85" s="50">
        <f t="shared" si="0"/>
        <v>0</v>
      </c>
    </row>
    <row r="86" spans="1:6" ht="15" x14ac:dyDescent="0.25">
      <c r="A86" s="66" t="s">
        <v>89</v>
      </c>
      <c r="B86" s="67" t="s">
        <v>69</v>
      </c>
      <c r="C86" s="44" t="s">
        <v>56</v>
      </c>
      <c r="D86" s="49">
        <f>D84*2</f>
        <v>1.7999999999999998</v>
      </c>
      <c r="E86" s="1"/>
      <c r="F86" s="50">
        <f t="shared" si="0"/>
        <v>0</v>
      </c>
    </row>
    <row r="87" spans="1:6" ht="15" x14ac:dyDescent="0.25">
      <c r="A87" s="66" t="s">
        <v>90</v>
      </c>
      <c r="B87" s="67" t="s">
        <v>91</v>
      </c>
      <c r="C87" s="44"/>
      <c r="D87" s="49"/>
      <c r="E87" s="1"/>
      <c r="F87" s="50">
        <f t="shared" si="0"/>
        <v>0</v>
      </c>
    </row>
    <row r="88" spans="1:6" ht="15" x14ac:dyDescent="0.25">
      <c r="A88" s="66" t="s">
        <v>92</v>
      </c>
      <c r="B88" s="67" t="s">
        <v>52</v>
      </c>
      <c r="C88" s="44" t="s">
        <v>40</v>
      </c>
      <c r="D88" s="49">
        <v>0</v>
      </c>
      <c r="E88" s="1"/>
      <c r="F88" s="50">
        <f t="shared" si="0"/>
        <v>0</v>
      </c>
    </row>
    <row r="89" spans="1:6" ht="15" x14ac:dyDescent="0.25">
      <c r="A89" s="66" t="s">
        <v>93</v>
      </c>
      <c r="B89" s="67" t="s">
        <v>94</v>
      </c>
      <c r="C89" s="44" t="s">
        <v>54</v>
      </c>
      <c r="D89" s="49">
        <v>0</v>
      </c>
      <c r="E89" s="1"/>
      <c r="F89" s="50">
        <f t="shared" si="0"/>
        <v>0</v>
      </c>
    </row>
    <row r="90" spans="1:6" ht="15" x14ac:dyDescent="0.25">
      <c r="A90" s="66" t="s">
        <v>95</v>
      </c>
      <c r="B90" s="67" t="s">
        <v>69</v>
      </c>
      <c r="C90" s="44" t="s">
        <v>56</v>
      </c>
      <c r="D90" s="49">
        <v>0</v>
      </c>
      <c r="E90" s="1"/>
      <c r="F90" s="50">
        <f t="shared" si="0"/>
        <v>0</v>
      </c>
    </row>
    <row r="91" spans="1:6" ht="15" x14ac:dyDescent="0.25">
      <c r="A91" s="66" t="s">
        <v>96</v>
      </c>
      <c r="B91" s="67" t="s">
        <v>97</v>
      </c>
      <c r="C91" s="44"/>
      <c r="D91" s="49"/>
      <c r="E91" s="1"/>
      <c r="F91" s="50"/>
    </row>
    <row r="92" spans="1:6" ht="15" x14ac:dyDescent="0.25">
      <c r="A92" s="66"/>
      <c r="B92" s="67" t="s">
        <v>360</v>
      </c>
      <c r="C92" s="44"/>
      <c r="D92" s="49"/>
      <c r="E92" s="1"/>
      <c r="F92" s="50"/>
    </row>
    <row r="93" spans="1:6" ht="15" x14ac:dyDescent="0.25">
      <c r="A93" s="66" t="s">
        <v>98</v>
      </c>
      <c r="B93" s="67" t="s">
        <v>52</v>
      </c>
      <c r="C93" s="44" t="s">
        <v>40</v>
      </c>
      <c r="D93" s="49">
        <f>10*0.15*0.1*5</f>
        <v>0.75000000000000011</v>
      </c>
      <c r="E93" s="1"/>
      <c r="F93" s="50">
        <f t="shared" si="0"/>
        <v>0</v>
      </c>
    </row>
    <row r="94" spans="1:6" ht="15" x14ac:dyDescent="0.25">
      <c r="A94" s="66" t="s">
        <v>99</v>
      </c>
      <c r="B94" s="67" t="s">
        <v>67</v>
      </c>
      <c r="C94" s="44" t="s">
        <v>54</v>
      </c>
      <c r="D94" s="49">
        <f>D93*80*0</f>
        <v>0</v>
      </c>
      <c r="E94" s="1"/>
      <c r="F94" s="50">
        <f t="shared" si="0"/>
        <v>0</v>
      </c>
    </row>
    <row r="95" spans="1:6" ht="15" x14ac:dyDescent="0.25">
      <c r="A95" s="66" t="s">
        <v>100</v>
      </c>
      <c r="B95" s="67" t="s">
        <v>69</v>
      </c>
      <c r="C95" s="44" t="s">
        <v>56</v>
      </c>
      <c r="D95" s="49">
        <f>D93*2</f>
        <v>1.5000000000000002</v>
      </c>
      <c r="E95" s="1"/>
      <c r="F95" s="50">
        <f t="shared" si="0"/>
        <v>0</v>
      </c>
    </row>
    <row r="96" spans="1:6" ht="15" x14ac:dyDescent="0.25">
      <c r="A96" s="66" t="s">
        <v>101</v>
      </c>
      <c r="B96" s="67" t="s">
        <v>102</v>
      </c>
      <c r="C96" s="44"/>
      <c r="D96" s="49"/>
      <c r="E96" s="1"/>
      <c r="F96" s="50">
        <f t="shared" si="0"/>
        <v>0</v>
      </c>
    </row>
    <row r="97" spans="1:6" ht="15" x14ac:dyDescent="0.25">
      <c r="A97" s="66" t="s">
        <v>103</v>
      </c>
      <c r="B97" s="67" t="s">
        <v>52</v>
      </c>
      <c r="C97" s="44" t="s">
        <v>40</v>
      </c>
      <c r="D97" s="49">
        <f>0.15*0.2*2.25*5</f>
        <v>0.33750000000000002</v>
      </c>
      <c r="E97" s="1"/>
      <c r="F97" s="50">
        <f t="shared" si="0"/>
        <v>0</v>
      </c>
    </row>
    <row r="98" spans="1:6" ht="15" x14ac:dyDescent="0.25">
      <c r="A98" s="66" t="s">
        <v>104</v>
      </c>
      <c r="B98" s="67" t="s">
        <v>67</v>
      </c>
      <c r="C98" s="44" t="s">
        <v>54</v>
      </c>
      <c r="D98" s="49">
        <f>D97*80</f>
        <v>27</v>
      </c>
      <c r="E98" s="1"/>
      <c r="F98" s="50">
        <f t="shared" si="0"/>
        <v>0</v>
      </c>
    </row>
    <row r="99" spans="1:6" ht="15" x14ac:dyDescent="0.25">
      <c r="A99" s="66" t="s">
        <v>105</v>
      </c>
      <c r="B99" s="67" t="s">
        <v>69</v>
      </c>
      <c r="C99" s="44" t="s">
        <v>56</v>
      </c>
      <c r="D99" s="49">
        <f>D97*2</f>
        <v>0.67500000000000004</v>
      </c>
      <c r="E99" s="1"/>
      <c r="F99" s="50">
        <f t="shared" si="0"/>
        <v>0</v>
      </c>
    </row>
    <row r="100" spans="1:6" ht="15" x14ac:dyDescent="0.25">
      <c r="A100" s="66" t="s">
        <v>106</v>
      </c>
      <c r="B100" s="67" t="s">
        <v>107</v>
      </c>
      <c r="C100" s="44"/>
      <c r="D100" s="49"/>
      <c r="E100" s="1"/>
      <c r="F100" s="50"/>
    </row>
    <row r="101" spans="1:6" ht="30" x14ac:dyDescent="0.25">
      <c r="A101" s="66" t="s">
        <v>108</v>
      </c>
      <c r="B101" s="73" t="s">
        <v>316</v>
      </c>
      <c r="C101" s="44" t="s">
        <v>56</v>
      </c>
      <c r="D101" s="49">
        <f>D76*2+(0.15*2+0.2*2)*27</f>
        <v>21.84</v>
      </c>
      <c r="E101" s="1"/>
      <c r="F101" s="50">
        <f t="shared" si="0"/>
        <v>0</v>
      </c>
    </row>
    <row r="102" spans="1:6" ht="15" x14ac:dyDescent="0.25">
      <c r="A102" s="66"/>
      <c r="B102" s="73" t="s">
        <v>371</v>
      </c>
      <c r="C102" s="44" t="s">
        <v>56</v>
      </c>
      <c r="D102" s="49">
        <f>(30.5*2+7.3*2)*2.78-10.12-11.3-5.84-4.23-1.6*2.1*4+(7.3*0.65/2)*2</f>
        <v>169.98299999999998</v>
      </c>
      <c r="E102" s="1"/>
      <c r="F102" s="50">
        <f t="shared" si="0"/>
        <v>0</v>
      </c>
    </row>
    <row r="103" spans="1:6" ht="15" x14ac:dyDescent="0.25">
      <c r="A103" s="66"/>
      <c r="B103" s="73" t="s">
        <v>370</v>
      </c>
      <c r="C103" s="44" t="s">
        <v>56</v>
      </c>
      <c r="D103" s="49">
        <f>D102+7.3*2*2.78*3+(7.3*0.6/2)*2*3</f>
        <v>304.88699999999994</v>
      </c>
      <c r="E103" s="1"/>
      <c r="F103" s="50">
        <f t="shared" si="0"/>
        <v>0</v>
      </c>
    </row>
    <row r="104" spans="1:6" ht="15" x14ac:dyDescent="0.25">
      <c r="A104" s="66" t="s">
        <v>110</v>
      </c>
      <c r="B104" s="67" t="s">
        <v>284</v>
      </c>
      <c r="C104" s="44"/>
      <c r="D104" s="49"/>
      <c r="E104" s="1"/>
      <c r="F104" s="50"/>
    </row>
    <row r="105" spans="1:6" ht="15" x14ac:dyDescent="0.25">
      <c r="A105" s="66"/>
      <c r="B105" s="67" t="s">
        <v>276</v>
      </c>
      <c r="C105" s="44" t="s">
        <v>56</v>
      </c>
      <c r="D105" s="49">
        <v>0</v>
      </c>
      <c r="E105" s="1"/>
      <c r="F105" s="50">
        <f>D105*E105</f>
        <v>0</v>
      </c>
    </row>
    <row r="106" spans="1:6" ht="17.399999999999999" x14ac:dyDescent="0.3">
      <c r="A106" s="66" t="s">
        <v>110</v>
      </c>
      <c r="B106" s="67" t="s">
        <v>313</v>
      </c>
      <c r="C106" s="44" t="s">
        <v>111</v>
      </c>
      <c r="D106" s="49">
        <f>10.12+11.3+5.84+4.23</f>
        <v>31.490000000000002</v>
      </c>
      <c r="E106" s="1"/>
      <c r="F106" s="50">
        <f t="shared" si="0"/>
        <v>0</v>
      </c>
    </row>
    <row r="107" spans="1:6" ht="15.6" x14ac:dyDescent="0.3">
      <c r="A107" s="64" t="s">
        <v>112</v>
      </c>
      <c r="B107" s="65" t="s">
        <v>113</v>
      </c>
      <c r="C107" s="44"/>
      <c r="D107" s="49"/>
      <c r="E107" s="1"/>
      <c r="F107" s="50"/>
    </row>
    <row r="108" spans="1:6" ht="15" x14ac:dyDescent="0.25">
      <c r="A108" s="66" t="s">
        <v>109</v>
      </c>
      <c r="B108" s="67" t="s">
        <v>343</v>
      </c>
      <c r="C108" s="44" t="s">
        <v>145</v>
      </c>
      <c r="D108" s="49">
        <v>4</v>
      </c>
      <c r="E108" s="1"/>
      <c r="F108" s="50">
        <f t="shared" si="0"/>
        <v>0</v>
      </c>
    </row>
    <row r="109" spans="1:6" ht="15" x14ac:dyDescent="0.25">
      <c r="A109" s="66" t="s">
        <v>110</v>
      </c>
      <c r="B109" s="67" t="s">
        <v>326</v>
      </c>
      <c r="C109" s="44" t="s">
        <v>322</v>
      </c>
      <c r="D109" s="49">
        <v>0</v>
      </c>
      <c r="E109" s="1"/>
      <c r="F109" s="50">
        <f t="shared" si="0"/>
        <v>0</v>
      </c>
    </row>
    <row r="110" spans="1:6" ht="15" x14ac:dyDescent="0.25">
      <c r="A110" s="66" t="s">
        <v>324</v>
      </c>
      <c r="B110" s="67" t="s">
        <v>327</v>
      </c>
      <c r="C110" s="44" t="s">
        <v>322</v>
      </c>
      <c r="D110" s="49">
        <f>D109</f>
        <v>0</v>
      </c>
      <c r="E110" s="1"/>
      <c r="F110" s="50">
        <f t="shared" si="0"/>
        <v>0</v>
      </c>
    </row>
    <row r="111" spans="1:6" ht="15" x14ac:dyDescent="0.25">
      <c r="A111" s="66" t="s">
        <v>325</v>
      </c>
      <c r="B111" s="67" t="s">
        <v>340</v>
      </c>
      <c r="C111" s="44" t="s">
        <v>145</v>
      </c>
      <c r="D111" s="49">
        <v>3</v>
      </c>
      <c r="E111" s="1"/>
      <c r="F111" s="50">
        <f t="shared" si="0"/>
        <v>0</v>
      </c>
    </row>
    <row r="112" spans="1:6" ht="15" x14ac:dyDescent="0.25">
      <c r="A112" s="66" t="s">
        <v>328</v>
      </c>
      <c r="B112" s="67" t="s">
        <v>341</v>
      </c>
      <c r="C112" s="44" t="s">
        <v>342</v>
      </c>
      <c r="D112" s="49">
        <v>1</v>
      </c>
      <c r="E112" s="1"/>
      <c r="F112" s="50">
        <f t="shared" si="0"/>
        <v>0</v>
      </c>
    </row>
    <row r="113" spans="1:6" ht="15" x14ac:dyDescent="0.25">
      <c r="A113" s="66" t="s">
        <v>329</v>
      </c>
      <c r="B113" s="67" t="s">
        <v>315</v>
      </c>
      <c r="C113" s="44" t="s">
        <v>145</v>
      </c>
      <c r="D113" s="49">
        <v>4</v>
      </c>
      <c r="E113" s="1"/>
      <c r="F113" s="50">
        <f t="shared" si="0"/>
        <v>0</v>
      </c>
    </row>
    <row r="114" spans="1:6" ht="15.6" x14ac:dyDescent="0.3">
      <c r="A114" s="66" t="s">
        <v>329</v>
      </c>
      <c r="B114" s="65" t="s">
        <v>114</v>
      </c>
      <c r="C114" s="44"/>
      <c r="D114" s="49"/>
      <c r="E114" s="1"/>
      <c r="F114" s="50"/>
    </row>
    <row r="115" spans="1:6" ht="15" x14ac:dyDescent="0.25">
      <c r="A115" s="66" t="s">
        <v>330</v>
      </c>
      <c r="B115" s="67" t="s">
        <v>285</v>
      </c>
      <c r="C115" s="44" t="s">
        <v>145</v>
      </c>
      <c r="D115" s="49">
        <v>4</v>
      </c>
      <c r="E115" s="1"/>
      <c r="F115" s="50">
        <f>D115*E115</f>
        <v>0</v>
      </c>
    </row>
    <row r="116" spans="1:6" ht="15" x14ac:dyDescent="0.25">
      <c r="A116" s="66" t="s">
        <v>331</v>
      </c>
      <c r="B116" s="67" t="s">
        <v>39</v>
      </c>
      <c r="C116" s="44" t="s">
        <v>40</v>
      </c>
      <c r="D116" s="49">
        <f>1.2*0.9*0.2*4*4</f>
        <v>3.4560000000000004</v>
      </c>
      <c r="E116" s="1"/>
      <c r="F116" s="50">
        <f t="shared" si="0"/>
        <v>0</v>
      </c>
    </row>
    <row r="117" spans="1:6" ht="15" x14ac:dyDescent="0.25">
      <c r="A117" s="66" t="s">
        <v>332</v>
      </c>
      <c r="B117" s="48" t="s">
        <v>115</v>
      </c>
      <c r="C117" s="44" t="s">
        <v>40</v>
      </c>
      <c r="D117" s="49">
        <v>0</v>
      </c>
      <c r="E117" s="1"/>
      <c r="F117" s="50">
        <f t="shared" si="0"/>
        <v>0</v>
      </c>
    </row>
    <row r="118" spans="1:6" ht="15" x14ac:dyDescent="0.25">
      <c r="A118" s="66" t="s">
        <v>333</v>
      </c>
      <c r="B118" s="67" t="s">
        <v>49</v>
      </c>
      <c r="C118" s="44" t="s">
        <v>40</v>
      </c>
      <c r="D118" s="49">
        <f>1.2*0.9*0.05*4</f>
        <v>0.21600000000000003</v>
      </c>
      <c r="E118" s="1"/>
      <c r="F118" s="50">
        <f t="shared" si="0"/>
        <v>0</v>
      </c>
    </row>
    <row r="119" spans="1:6" ht="15" x14ac:dyDescent="0.25">
      <c r="A119" s="66" t="s">
        <v>334</v>
      </c>
      <c r="B119" s="67" t="s">
        <v>116</v>
      </c>
      <c r="C119" s="44" t="s">
        <v>56</v>
      </c>
      <c r="D119" s="49">
        <f>(1.2+0.9)*0.4*4</f>
        <v>3.3600000000000003</v>
      </c>
      <c r="E119" s="1"/>
      <c r="F119" s="50">
        <f t="shared" si="0"/>
        <v>0</v>
      </c>
    </row>
    <row r="120" spans="1:6" ht="15" x14ac:dyDescent="0.25">
      <c r="A120" s="66" t="s">
        <v>335</v>
      </c>
      <c r="B120" s="67" t="s">
        <v>317</v>
      </c>
      <c r="C120" s="44"/>
      <c r="D120" s="49"/>
      <c r="E120" s="1"/>
      <c r="F120" s="50"/>
    </row>
    <row r="121" spans="1:6" ht="15" x14ac:dyDescent="0.25">
      <c r="A121" s="66" t="s">
        <v>336</v>
      </c>
      <c r="B121" s="67" t="s">
        <v>52</v>
      </c>
      <c r="C121" s="44" t="s">
        <v>40</v>
      </c>
      <c r="D121" s="49">
        <f>0.9*0.16*0.3*4*4</f>
        <v>0.69120000000000004</v>
      </c>
      <c r="E121" s="1"/>
      <c r="F121" s="50">
        <f t="shared" si="0"/>
        <v>0</v>
      </c>
    </row>
    <row r="122" spans="1:6" ht="15" x14ac:dyDescent="0.25">
      <c r="A122" s="66" t="s">
        <v>337</v>
      </c>
      <c r="B122" s="67" t="s">
        <v>67</v>
      </c>
      <c r="C122" s="44" t="s">
        <v>56</v>
      </c>
      <c r="D122" s="49">
        <f>D121*80</f>
        <v>55.296000000000006</v>
      </c>
      <c r="E122" s="1"/>
      <c r="F122" s="50">
        <f t="shared" ref="F122" si="2">D122*E122</f>
        <v>0</v>
      </c>
    </row>
    <row r="123" spans="1:6" ht="15" x14ac:dyDescent="0.25">
      <c r="A123" s="66" t="s">
        <v>338</v>
      </c>
      <c r="B123" s="67" t="s">
        <v>69</v>
      </c>
      <c r="C123" s="44" t="s">
        <v>56</v>
      </c>
      <c r="D123" s="49">
        <f>D121*2</f>
        <v>1.3824000000000001</v>
      </c>
      <c r="E123" s="1"/>
      <c r="F123" s="50">
        <f t="shared" si="0"/>
        <v>0</v>
      </c>
    </row>
    <row r="124" spans="1:6" ht="15" x14ac:dyDescent="0.25">
      <c r="A124" s="66" t="s">
        <v>339</v>
      </c>
      <c r="B124" s="67" t="s">
        <v>117</v>
      </c>
      <c r="C124" s="44" t="s">
        <v>56</v>
      </c>
      <c r="D124" s="49">
        <f>D121/0.3</f>
        <v>2.3040000000000003</v>
      </c>
      <c r="E124" s="1"/>
      <c r="F124" s="50">
        <f t="shared" si="0"/>
        <v>0</v>
      </c>
    </row>
    <row r="125" spans="1:6" ht="15.6" x14ac:dyDescent="0.3">
      <c r="A125" s="66" t="s">
        <v>118</v>
      </c>
      <c r="B125" s="65" t="s">
        <v>119</v>
      </c>
      <c r="C125" s="44"/>
      <c r="D125" s="49"/>
      <c r="E125" s="1"/>
      <c r="F125" s="50"/>
    </row>
    <row r="126" spans="1:6" ht="15" x14ac:dyDescent="0.25">
      <c r="A126" s="66" t="s">
        <v>120</v>
      </c>
      <c r="B126" s="67" t="s">
        <v>39</v>
      </c>
      <c r="C126" s="44" t="s">
        <v>40</v>
      </c>
      <c r="D126" s="49">
        <f>2*2.2*2*0.3</f>
        <v>2.64</v>
      </c>
      <c r="E126" s="1"/>
      <c r="F126" s="50">
        <f t="shared" ref="F126:F159" si="3">D126*E126</f>
        <v>0</v>
      </c>
    </row>
    <row r="127" spans="1:6" ht="15" x14ac:dyDescent="0.25">
      <c r="A127" s="66" t="s">
        <v>121</v>
      </c>
      <c r="B127" s="48" t="s">
        <v>122</v>
      </c>
      <c r="C127" s="44" t="s">
        <v>40</v>
      </c>
      <c r="D127" s="49">
        <f>2*2.2*2*0.05</f>
        <v>0.44000000000000006</v>
      </c>
      <c r="E127" s="1"/>
      <c r="F127" s="50">
        <f t="shared" si="3"/>
        <v>0</v>
      </c>
    </row>
    <row r="128" spans="1:6" ht="15" x14ac:dyDescent="0.25">
      <c r="A128" s="66" t="s">
        <v>123</v>
      </c>
      <c r="B128" s="67" t="s">
        <v>49</v>
      </c>
      <c r="C128" s="44" t="s">
        <v>40</v>
      </c>
      <c r="D128" s="49">
        <f>2*2.2*2*0.05</f>
        <v>0.44000000000000006</v>
      </c>
      <c r="E128" s="1"/>
      <c r="F128" s="50">
        <f t="shared" si="3"/>
        <v>0</v>
      </c>
    </row>
    <row r="129" spans="1:6" ht="15" x14ac:dyDescent="0.25">
      <c r="A129" s="66" t="s">
        <v>124</v>
      </c>
      <c r="B129" s="67" t="s">
        <v>116</v>
      </c>
      <c r="C129" s="44" t="s">
        <v>56</v>
      </c>
      <c r="D129" s="49">
        <f>(2*0.3)*2</f>
        <v>1.2</v>
      </c>
      <c r="E129" s="1"/>
      <c r="F129" s="50">
        <f t="shared" si="3"/>
        <v>0</v>
      </c>
    </row>
    <row r="130" spans="1:6" ht="15" x14ac:dyDescent="0.25">
      <c r="A130" s="66" t="s">
        <v>125</v>
      </c>
      <c r="B130" s="67" t="s">
        <v>126</v>
      </c>
      <c r="C130" s="44"/>
      <c r="D130" s="49"/>
      <c r="E130" s="1"/>
      <c r="F130" s="50"/>
    </row>
    <row r="131" spans="1:6" ht="15" x14ac:dyDescent="0.25">
      <c r="A131" s="66" t="s">
        <v>127</v>
      </c>
      <c r="B131" s="67" t="s">
        <v>52</v>
      </c>
      <c r="C131" s="44" t="s">
        <v>40</v>
      </c>
      <c r="D131" s="49">
        <f>2*2.2*0.15</f>
        <v>0.66</v>
      </c>
      <c r="E131" s="1"/>
      <c r="F131" s="50">
        <f t="shared" si="3"/>
        <v>0</v>
      </c>
    </row>
    <row r="132" spans="1:6" ht="15" x14ac:dyDescent="0.25">
      <c r="A132" s="66" t="s">
        <v>128</v>
      </c>
      <c r="B132" s="67" t="s">
        <v>275</v>
      </c>
      <c r="C132" s="44" t="s">
        <v>54</v>
      </c>
      <c r="D132" s="49">
        <f>D131*12</f>
        <v>7.92</v>
      </c>
      <c r="E132" s="1"/>
      <c r="F132" s="50">
        <f t="shared" si="3"/>
        <v>0</v>
      </c>
    </row>
    <row r="133" spans="1:6" ht="15" x14ac:dyDescent="0.25">
      <c r="A133" s="66" t="s">
        <v>129</v>
      </c>
      <c r="B133" s="67" t="s">
        <v>69</v>
      </c>
      <c r="C133" s="44" t="s">
        <v>56</v>
      </c>
      <c r="D133" s="49">
        <f>D131*2</f>
        <v>1.32</v>
      </c>
      <c r="E133" s="1"/>
      <c r="F133" s="50">
        <f t="shared" si="3"/>
        <v>0</v>
      </c>
    </row>
    <row r="134" spans="1:6" ht="15.6" x14ac:dyDescent="0.3">
      <c r="A134" s="66" t="s">
        <v>130</v>
      </c>
      <c r="B134" s="65" t="s">
        <v>131</v>
      </c>
      <c r="C134" s="44"/>
      <c r="D134" s="49"/>
      <c r="E134" s="1"/>
      <c r="F134" s="50">
        <f t="shared" si="3"/>
        <v>0</v>
      </c>
    </row>
    <row r="135" spans="1:6" ht="15.6" x14ac:dyDescent="0.3">
      <c r="A135" s="66"/>
      <c r="B135" s="65" t="s">
        <v>132</v>
      </c>
      <c r="C135" s="44"/>
      <c r="D135" s="49"/>
      <c r="E135" s="1"/>
      <c r="F135" s="50">
        <f t="shared" si="3"/>
        <v>0</v>
      </c>
    </row>
    <row r="136" spans="1:6" ht="15" x14ac:dyDescent="0.25">
      <c r="A136" s="66" t="s">
        <v>133</v>
      </c>
      <c r="B136" s="67" t="s">
        <v>52</v>
      </c>
      <c r="C136" s="44" t="s">
        <v>40</v>
      </c>
      <c r="D136" s="49">
        <v>0</v>
      </c>
      <c r="E136" s="1"/>
      <c r="F136" s="50">
        <f t="shared" si="3"/>
        <v>0</v>
      </c>
    </row>
    <row r="137" spans="1:6" ht="15" x14ac:dyDescent="0.25">
      <c r="A137" s="66" t="s">
        <v>134</v>
      </c>
      <c r="B137" s="67" t="s">
        <v>275</v>
      </c>
      <c r="C137" s="44" t="s">
        <v>54</v>
      </c>
      <c r="D137" s="49">
        <v>0</v>
      </c>
      <c r="E137" s="1"/>
      <c r="F137" s="50">
        <f t="shared" si="3"/>
        <v>0</v>
      </c>
    </row>
    <row r="138" spans="1:6" ht="15" x14ac:dyDescent="0.25">
      <c r="A138" s="66" t="s">
        <v>135</v>
      </c>
      <c r="B138" s="67" t="s">
        <v>136</v>
      </c>
      <c r="C138" s="44" t="s">
        <v>56</v>
      </c>
      <c r="D138" s="49">
        <v>0</v>
      </c>
      <c r="E138" s="1"/>
      <c r="F138" s="50">
        <f t="shared" si="3"/>
        <v>0</v>
      </c>
    </row>
    <row r="139" spans="1:6" ht="15" x14ac:dyDescent="0.25">
      <c r="A139" s="66" t="s">
        <v>137</v>
      </c>
      <c r="B139" s="67" t="s">
        <v>138</v>
      </c>
      <c r="C139" s="44"/>
      <c r="D139" s="49"/>
      <c r="E139" s="1"/>
      <c r="F139" s="50">
        <f t="shared" si="3"/>
        <v>0</v>
      </c>
    </row>
    <row r="140" spans="1:6" ht="15" x14ac:dyDescent="0.25">
      <c r="A140" s="66" t="s">
        <v>139</v>
      </c>
      <c r="B140" s="67" t="s">
        <v>52</v>
      </c>
      <c r="C140" s="44" t="s">
        <v>40</v>
      </c>
      <c r="D140" s="49">
        <v>0</v>
      </c>
      <c r="E140" s="1"/>
      <c r="F140" s="50">
        <f t="shared" si="3"/>
        <v>0</v>
      </c>
    </row>
    <row r="141" spans="1:6" ht="15" x14ac:dyDescent="0.25">
      <c r="A141" s="66" t="s">
        <v>140</v>
      </c>
      <c r="B141" s="67" t="s">
        <v>275</v>
      </c>
      <c r="C141" s="44" t="s">
        <v>54</v>
      </c>
      <c r="D141" s="49">
        <v>0</v>
      </c>
      <c r="E141" s="1"/>
      <c r="F141" s="50">
        <f t="shared" si="3"/>
        <v>0</v>
      </c>
    </row>
    <row r="142" spans="1:6" ht="15" x14ac:dyDescent="0.25">
      <c r="A142" s="66" t="s">
        <v>141</v>
      </c>
      <c r="B142" s="67" t="s">
        <v>136</v>
      </c>
      <c r="C142" s="44" t="s">
        <v>56</v>
      </c>
      <c r="D142" s="49">
        <v>0</v>
      </c>
      <c r="E142" s="1"/>
      <c r="F142" s="50">
        <f t="shared" si="3"/>
        <v>0</v>
      </c>
    </row>
    <row r="143" spans="1:6" ht="15.6" x14ac:dyDescent="0.3">
      <c r="A143" s="66" t="s">
        <v>142</v>
      </c>
      <c r="B143" s="105" t="s">
        <v>143</v>
      </c>
      <c r="C143" s="44"/>
      <c r="D143" s="49"/>
      <c r="E143" s="1"/>
      <c r="F143" s="50">
        <f t="shared" si="3"/>
        <v>0</v>
      </c>
    </row>
    <row r="144" spans="1:6" ht="15" x14ac:dyDescent="0.25">
      <c r="A144" s="66" t="s">
        <v>144</v>
      </c>
      <c r="B144" s="67" t="s">
        <v>372</v>
      </c>
      <c r="C144" s="44" t="s">
        <v>145</v>
      </c>
      <c r="D144" s="49">
        <v>4</v>
      </c>
      <c r="E144" s="1"/>
      <c r="F144" s="50">
        <f t="shared" si="3"/>
        <v>0</v>
      </c>
    </row>
    <row r="145" spans="1:6" ht="15.6" thickBot="1" x14ac:dyDescent="0.3">
      <c r="A145" s="66" t="s">
        <v>144</v>
      </c>
      <c r="B145" s="67"/>
      <c r="C145" s="44"/>
      <c r="D145" s="49"/>
      <c r="E145" s="1"/>
      <c r="F145" s="50"/>
    </row>
    <row r="146" spans="1:6" ht="17.399999999999999" customHeight="1" thickBot="1" x14ac:dyDescent="0.35">
      <c r="A146" s="51"/>
      <c r="B146" s="60" t="s">
        <v>266</v>
      </c>
      <c r="C146" s="53"/>
      <c r="D146" s="54"/>
      <c r="E146" s="5"/>
      <c r="F146" s="55">
        <f>SUM(F49:F145)</f>
        <v>0</v>
      </c>
    </row>
    <row r="147" spans="1:6" ht="16.2" thickBot="1" x14ac:dyDescent="0.35">
      <c r="A147" s="51"/>
      <c r="B147" s="52" t="s">
        <v>146</v>
      </c>
      <c r="C147" s="53"/>
      <c r="D147" s="54"/>
      <c r="E147" s="5"/>
      <c r="F147" s="55">
        <f>F46+F146</f>
        <v>0</v>
      </c>
    </row>
    <row r="148" spans="1:6" s="81" customFormat="1" ht="15.6" x14ac:dyDescent="0.3">
      <c r="A148" s="77">
        <v>3</v>
      </c>
      <c r="B148" s="78" t="s">
        <v>147</v>
      </c>
      <c r="C148" s="79"/>
      <c r="D148" s="71"/>
      <c r="E148" s="2"/>
      <c r="F148" s="80"/>
    </row>
    <row r="149" spans="1:6" ht="15" x14ac:dyDescent="0.25">
      <c r="A149" s="66" t="s">
        <v>148</v>
      </c>
      <c r="B149" s="67" t="s">
        <v>149</v>
      </c>
      <c r="C149" s="44"/>
      <c r="D149" s="72"/>
      <c r="E149" s="1"/>
      <c r="F149" s="50"/>
    </row>
    <row r="150" spans="1:6" ht="15" x14ac:dyDescent="0.25">
      <c r="A150" s="47" t="s">
        <v>150</v>
      </c>
      <c r="B150" s="48" t="s">
        <v>373</v>
      </c>
      <c r="C150" s="44" t="s">
        <v>30</v>
      </c>
      <c r="D150" s="72">
        <v>1</v>
      </c>
      <c r="E150" s="1"/>
      <c r="F150" s="50">
        <f>D150*E150</f>
        <v>0</v>
      </c>
    </row>
    <row r="151" spans="1:6" ht="15" x14ac:dyDescent="0.25">
      <c r="A151" s="47" t="s">
        <v>152</v>
      </c>
      <c r="B151" s="48" t="s">
        <v>350</v>
      </c>
      <c r="C151" s="44"/>
      <c r="D151" s="72"/>
      <c r="E151" s="1"/>
      <c r="F151" s="50"/>
    </row>
    <row r="152" spans="1:6" ht="15" x14ac:dyDescent="0.25">
      <c r="A152" s="47" t="s">
        <v>280</v>
      </c>
      <c r="B152" s="48" t="s">
        <v>352</v>
      </c>
      <c r="C152" s="44" t="s">
        <v>40</v>
      </c>
      <c r="D152" s="72">
        <v>2.48</v>
      </c>
      <c r="E152" s="1"/>
      <c r="F152" s="50">
        <f t="shared" ref="F152:F153" si="4">D152*E152</f>
        <v>0</v>
      </c>
    </row>
    <row r="153" spans="1:6" ht="15" x14ac:dyDescent="0.25">
      <c r="A153" s="47" t="s">
        <v>153</v>
      </c>
      <c r="B153" s="48" t="s">
        <v>374</v>
      </c>
      <c r="C153" s="44" t="s">
        <v>40</v>
      </c>
      <c r="D153" s="72">
        <f>12*0.06*0.15*4.5*4</f>
        <v>1.944</v>
      </c>
      <c r="E153" s="1"/>
      <c r="F153" s="50">
        <f t="shared" si="4"/>
        <v>0</v>
      </c>
    </row>
    <row r="154" spans="1:6" ht="15" x14ac:dyDescent="0.25">
      <c r="A154" s="47" t="s">
        <v>252</v>
      </c>
      <c r="B154" s="48" t="s">
        <v>247</v>
      </c>
      <c r="C154" s="44" t="s">
        <v>151</v>
      </c>
      <c r="D154" s="72"/>
      <c r="E154" s="8"/>
      <c r="F154" s="50">
        <f>D154*E154</f>
        <v>0</v>
      </c>
    </row>
    <row r="155" spans="1:6" ht="15" x14ac:dyDescent="0.25">
      <c r="A155" s="47" t="s">
        <v>345</v>
      </c>
      <c r="B155" s="48" t="s">
        <v>248</v>
      </c>
      <c r="C155" s="44" t="s">
        <v>151</v>
      </c>
      <c r="D155" s="72"/>
      <c r="E155" s="8"/>
      <c r="F155" s="50">
        <f t="shared" si="3"/>
        <v>0</v>
      </c>
    </row>
    <row r="156" spans="1:6" ht="15" x14ac:dyDescent="0.25">
      <c r="A156" s="47" t="s">
        <v>346</v>
      </c>
      <c r="B156" s="48" t="s">
        <v>249</v>
      </c>
      <c r="C156" s="44" t="s">
        <v>151</v>
      </c>
      <c r="D156" s="72"/>
      <c r="E156" s="8"/>
      <c r="F156" s="50">
        <f t="shared" si="3"/>
        <v>0</v>
      </c>
    </row>
    <row r="157" spans="1:6" ht="15" x14ac:dyDescent="0.25">
      <c r="A157" s="47" t="s">
        <v>347</v>
      </c>
      <c r="B157" s="48" t="s">
        <v>250</v>
      </c>
      <c r="C157" s="44" t="s">
        <v>151</v>
      </c>
      <c r="D157" s="72"/>
      <c r="E157" s="8"/>
      <c r="F157" s="50">
        <f t="shared" si="3"/>
        <v>0</v>
      </c>
    </row>
    <row r="158" spans="1:6" ht="15" x14ac:dyDescent="0.25">
      <c r="A158" s="47" t="s">
        <v>348</v>
      </c>
      <c r="B158" s="48" t="s">
        <v>251</v>
      </c>
      <c r="C158" s="44" t="s">
        <v>151</v>
      </c>
      <c r="D158" s="72"/>
      <c r="E158" s="8"/>
      <c r="F158" s="50">
        <f t="shared" si="3"/>
        <v>0</v>
      </c>
    </row>
    <row r="159" spans="1:6" ht="15.6" thickBot="1" x14ac:dyDescent="0.3">
      <c r="A159" s="47" t="s">
        <v>349</v>
      </c>
      <c r="B159" s="48" t="s">
        <v>154</v>
      </c>
      <c r="C159" s="44" t="s">
        <v>293</v>
      </c>
      <c r="D159" s="72">
        <v>0</v>
      </c>
      <c r="E159" s="1"/>
      <c r="F159" s="50">
        <f t="shared" si="3"/>
        <v>0</v>
      </c>
    </row>
    <row r="160" spans="1:6" ht="16.2" thickBot="1" x14ac:dyDescent="0.35">
      <c r="A160" s="82"/>
      <c r="B160" s="52" t="s">
        <v>155</v>
      </c>
      <c r="C160" s="83"/>
      <c r="D160" s="84"/>
      <c r="E160" s="9"/>
      <c r="F160" s="55">
        <f>SUM(F150:F159)</f>
        <v>0</v>
      </c>
    </row>
    <row r="161" spans="1:6" ht="15.6" x14ac:dyDescent="0.3">
      <c r="A161" s="85">
        <v>4</v>
      </c>
      <c r="B161" s="86" t="s">
        <v>156</v>
      </c>
      <c r="C161" s="63"/>
      <c r="D161" s="49"/>
      <c r="E161" s="6"/>
      <c r="F161" s="50"/>
    </row>
    <row r="162" spans="1:6" ht="15" x14ac:dyDescent="0.25">
      <c r="A162" s="66" t="s">
        <v>157</v>
      </c>
      <c r="B162" s="67" t="s">
        <v>158</v>
      </c>
      <c r="C162" s="44"/>
      <c r="D162" s="49"/>
      <c r="E162" s="1"/>
      <c r="F162" s="50"/>
    </row>
    <row r="163" spans="1:6" ht="15.6" x14ac:dyDescent="0.3">
      <c r="A163" s="66" t="s">
        <v>159</v>
      </c>
      <c r="B163" s="86" t="s">
        <v>160</v>
      </c>
      <c r="C163" s="44"/>
      <c r="D163" s="49"/>
      <c r="E163" s="1"/>
      <c r="F163" s="50"/>
    </row>
    <row r="164" spans="1:6" ht="15" x14ac:dyDescent="0.25">
      <c r="A164" s="66" t="s">
        <v>279</v>
      </c>
      <c r="B164" s="67" t="s">
        <v>286</v>
      </c>
      <c r="C164" s="44" t="s">
        <v>56</v>
      </c>
      <c r="D164" s="49">
        <v>315</v>
      </c>
      <c r="E164" s="1"/>
      <c r="F164" s="50">
        <f t="shared" ref="F164:F170" si="5">D164*E164</f>
        <v>0</v>
      </c>
    </row>
    <row r="165" spans="1:6" ht="15.6" x14ac:dyDescent="0.3">
      <c r="A165" s="66" t="s">
        <v>161</v>
      </c>
      <c r="B165" s="86" t="s">
        <v>162</v>
      </c>
      <c r="C165" s="44"/>
      <c r="D165" s="49"/>
      <c r="E165" s="1"/>
      <c r="F165" s="50"/>
    </row>
    <row r="166" spans="1:6" ht="15.6" x14ac:dyDescent="0.3">
      <c r="A166" s="66" t="s">
        <v>163</v>
      </c>
      <c r="B166" s="67" t="s">
        <v>287</v>
      </c>
      <c r="C166" s="44" t="s">
        <v>151</v>
      </c>
      <c r="D166" s="49">
        <v>31.5</v>
      </c>
      <c r="E166" s="1"/>
      <c r="F166" s="50">
        <f t="shared" si="5"/>
        <v>0</v>
      </c>
    </row>
    <row r="167" spans="1:6" ht="15.6" x14ac:dyDescent="0.3">
      <c r="A167" s="66" t="s">
        <v>164</v>
      </c>
      <c r="B167" s="86" t="s">
        <v>165</v>
      </c>
      <c r="C167" s="44"/>
      <c r="D167" s="49"/>
      <c r="E167" s="1"/>
      <c r="F167" s="50"/>
    </row>
    <row r="168" spans="1:6" ht="15" x14ac:dyDescent="0.25">
      <c r="A168" s="87" t="s">
        <v>166</v>
      </c>
      <c r="B168" s="67" t="s">
        <v>167</v>
      </c>
      <c r="C168" s="44" t="s">
        <v>145</v>
      </c>
      <c r="D168" s="49">
        <f>D164*2.5</f>
        <v>787.5</v>
      </c>
      <c r="E168" s="1"/>
      <c r="F168" s="50">
        <f t="shared" si="5"/>
        <v>0</v>
      </c>
    </row>
    <row r="169" spans="1:6" ht="15.6" x14ac:dyDescent="0.3">
      <c r="A169" s="66" t="s">
        <v>168</v>
      </c>
      <c r="B169" s="86" t="s">
        <v>294</v>
      </c>
      <c r="C169" s="58"/>
      <c r="D169" s="49"/>
      <c r="E169" s="7"/>
      <c r="F169" s="50"/>
    </row>
    <row r="170" spans="1:6" ht="15.6" thickBot="1" x14ac:dyDescent="0.3">
      <c r="A170" s="74" t="s">
        <v>169</v>
      </c>
      <c r="B170" s="67" t="s">
        <v>295</v>
      </c>
      <c r="C170" s="76" t="s">
        <v>56</v>
      </c>
      <c r="D170" s="49">
        <f>31.5*2*0.4+11*2*0.4</f>
        <v>34</v>
      </c>
      <c r="E170" s="11"/>
      <c r="F170" s="50">
        <f t="shared" si="5"/>
        <v>0</v>
      </c>
    </row>
    <row r="171" spans="1:6" ht="16.2" thickBot="1" x14ac:dyDescent="0.35">
      <c r="A171" s="82"/>
      <c r="B171" s="88" t="s">
        <v>170</v>
      </c>
      <c r="C171" s="53"/>
      <c r="D171" s="54"/>
      <c r="E171" s="5"/>
      <c r="F171" s="55">
        <f>SUM(F164:F170)</f>
        <v>0</v>
      </c>
    </row>
    <row r="172" spans="1:6" ht="15.6" x14ac:dyDescent="0.3">
      <c r="A172" s="56">
        <v>5</v>
      </c>
      <c r="B172" s="89" t="s">
        <v>171</v>
      </c>
      <c r="C172" s="44"/>
      <c r="D172" s="49"/>
      <c r="E172" s="1"/>
      <c r="F172" s="50"/>
    </row>
    <row r="173" spans="1:6" ht="15.6" x14ac:dyDescent="0.3">
      <c r="A173" s="48" t="s">
        <v>172</v>
      </c>
      <c r="B173" s="89" t="s">
        <v>173</v>
      </c>
      <c r="C173" s="44"/>
      <c r="D173" s="49"/>
      <c r="E173" s="1"/>
      <c r="F173" s="50"/>
    </row>
    <row r="174" spans="1:6" ht="15.6" thickBot="1" x14ac:dyDescent="0.3">
      <c r="A174" s="67" t="s">
        <v>174</v>
      </c>
      <c r="B174" s="90" t="s">
        <v>263</v>
      </c>
      <c r="C174" s="44" t="s">
        <v>262</v>
      </c>
      <c r="D174" s="49">
        <v>1</v>
      </c>
      <c r="E174" s="1"/>
      <c r="F174" s="50">
        <f>D174*E174</f>
        <v>0</v>
      </c>
    </row>
    <row r="175" spans="1:6" ht="16.2" thickBot="1" x14ac:dyDescent="0.35">
      <c r="A175" s="82"/>
      <c r="B175" s="91" t="s">
        <v>175</v>
      </c>
      <c r="C175" s="53"/>
      <c r="D175" s="54"/>
      <c r="E175" s="5"/>
      <c r="F175" s="55">
        <f>F174</f>
        <v>0</v>
      </c>
    </row>
    <row r="176" spans="1:6" ht="15.6" x14ac:dyDescent="0.3">
      <c r="A176" s="47">
        <v>6</v>
      </c>
      <c r="B176" s="92" t="s">
        <v>256</v>
      </c>
      <c r="C176" s="93"/>
      <c r="D176" s="59"/>
      <c r="E176" s="4"/>
      <c r="F176" s="50"/>
    </row>
    <row r="177" spans="1:6" ht="15.6" x14ac:dyDescent="0.3">
      <c r="A177" s="94" t="s">
        <v>176</v>
      </c>
      <c r="B177" s="89" t="s">
        <v>177</v>
      </c>
      <c r="C177" s="58"/>
      <c r="D177" s="59"/>
      <c r="E177" s="7"/>
      <c r="F177" s="50"/>
    </row>
    <row r="178" spans="1:6" ht="15" x14ac:dyDescent="0.25">
      <c r="A178" s="94" t="s">
        <v>178</v>
      </c>
      <c r="B178" s="87" t="s">
        <v>318</v>
      </c>
      <c r="C178" s="44" t="s">
        <v>145</v>
      </c>
      <c r="D178" s="49">
        <v>0</v>
      </c>
      <c r="E178" s="1"/>
      <c r="F178" s="50">
        <f t="shared" ref="F178:F186" si="6">D178*E178</f>
        <v>0</v>
      </c>
    </row>
    <row r="179" spans="1:6" ht="15" x14ac:dyDescent="0.25">
      <c r="A179" s="94" t="s">
        <v>178</v>
      </c>
      <c r="B179" s="87" t="s">
        <v>179</v>
      </c>
      <c r="C179" s="44" t="s">
        <v>151</v>
      </c>
      <c r="D179" s="49">
        <v>0</v>
      </c>
      <c r="E179" s="10"/>
      <c r="F179" s="50">
        <f t="shared" si="6"/>
        <v>0</v>
      </c>
    </row>
    <row r="180" spans="1:6" ht="15" x14ac:dyDescent="0.25">
      <c r="A180" s="94" t="s">
        <v>257</v>
      </c>
      <c r="B180" s="48" t="s">
        <v>260</v>
      </c>
      <c r="C180" s="44"/>
      <c r="D180" s="49">
        <v>0</v>
      </c>
      <c r="E180" s="1"/>
      <c r="F180" s="50">
        <f t="shared" si="6"/>
        <v>0</v>
      </c>
    </row>
    <row r="181" spans="1:6" ht="15" x14ac:dyDescent="0.25">
      <c r="A181" s="94" t="s">
        <v>258</v>
      </c>
      <c r="B181" s="48" t="s">
        <v>265</v>
      </c>
      <c r="C181" s="44" t="s">
        <v>145</v>
      </c>
      <c r="D181" s="49">
        <v>0</v>
      </c>
      <c r="E181" s="1"/>
      <c r="F181" s="50">
        <f t="shared" si="6"/>
        <v>0</v>
      </c>
    </row>
    <row r="182" spans="1:6" ht="15" x14ac:dyDescent="0.25">
      <c r="A182" s="94" t="s">
        <v>259</v>
      </c>
      <c r="B182" s="48" t="s">
        <v>196</v>
      </c>
      <c r="C182" s="44" t="s">
        <v>145</v>
      </c>
      <c r="D182" s="49">
        <v>0</v>
      </c>
      <c r="E182" s="1"/>
      <c r="F182" s="50">
        <f t="shared" si="6"/>
        <v>0</v>
      </c>
    </row>
    <row r="183" spans="1:6" ht="15.6" x14ac:dyDescent="0.3">
      <c r="A183" s="94" t="s">
        <v>180</v>
      </c>
      <c r="B183" s="89" t="s">
        <v>181</v>
      </c>
      <c r="C183" s="58"/>
      <c r="D183" s="59"/>
      <c r="E183" s="7"/>
      <c r="F183" s="50"/>
    </row>
    <row r="184" spans="1:6" ht="15.6" x14ac:dyDescent="0.3">
      <c r="A184" s="94" t="s">
        <v>182</v>
      </c>
      <c r="B184" s="87" t="s">
        <v>183</v>
      </c>
      <c r="C184" s="58"/>
      <c r="D184" s="59"/>
      <c r="E184" s="7"/>
      <c r="F184" s="50"/>
    </row>
    <row r="185" spans="1:6" ht="15" x14ac:dyDescent="0.25">
      <c r="A185" s="94" t="s">
        <v>184</v>
      </c>
      <c r="B185" s="87" t="s">
        <v>185</v>
      </c>
      <c r="C185" s="44" t="s">
        <v>145</v>
      </c>
      <c r="D185" s="49">
        <v>0</v>
      </c>
      <c r="E185" s="1"/>
      <c r="F185" s="50">
        <f t="shared" si="6"/>
        <v>0</v>
      </c>
    </row>
    <row r="186" spans="1:6" ht="15.6" thickBot="1" x14ac:dyDescent="0.3">
      <c r="A186" s="47" t="s">
        <v>186</v>
      </c>
      <c r="B186" s="87" t="s">
        <v>187</v>
      </c>
      <c r="C186" s="44" t="s">
        <v>56</v>
      </c>
      <c r="D186" s="49">
        <v>0</v>
      </c>
      <c r="E186" s="1"/>
      <c r="F186" s="50">
        <f t="shared" si="6"/>
        <v>0</v>
      </c>
    </row>
    <row r="187" spans="1:6" ht="16.2" thickBot="1" x14ac:dyDescent="0.35">
      <c r="A187" s="95"/>
      <c r="B187" s="96" t="s">
        <v>188</v>
      </c>
      <c r="C187" s="53"/>
      <c r="D187" s="54"/>
      <c r="E187" s="5"/>
      <c r="F187" s="55">
        <f>SUM(F178:F186)</f>
        <v>0</v>
      </c>
    </row>
    <row r="188" spans="1:6" ht="15.6" x14ac:dyDescent="0.3">
      <c r="A188" s="85">
        <v>7</v>
      </c>
      <c r="B188" s="86" t="s">
        <v>306</v>
      </c>
      <c r="C188" s="97"/>
      <c r="D188" s="98"/>
      <c r="E188" s="6"/>
      <c r="F188" s="50"/>
    </row>
    <row r="189" spans="1:6" ht="15" x14ac:dyDescent="0.25">
      <c r="A189" s="87" t="s">
        <v>189</v>
      </c>
      <c r="B189" s="67" t="s">
        <v>190</v>
      </c>
      <c r="C189" s="44" t="s">
        <v>151</v>
      </c>
      <c r="D189" s="49">
        <v>0</v>
      </c>
      <c r="E189" s="1"/>
      <c r="F189" s="50">
        <f>D189*E189</f>
        <v>0</v>
      </c>
    </row>
    <row r="190" spans="1:6" ht="15" x14ac:dyDescent="0.25">
      <c r="A190" s="87" t="s">
        <v>191</v>
      </c>
      <c r="B190" s="67" t="s">
        <v>192</v>
      </c>
      <c r="C190" s="44" t="s">
        <v>151</v>
      </c>
      <c r="D190" s="49">
        <v>0</v>
      </c>
      <c r="E190" s="1"/>
      <c r="F190" s="50">
        <f>D190*E190</f>
        <v>0</v>
      </c>
    </row>
    <row r="191" spans="1:6" ht="15" x14ac:dyDescent="0.25">
      <c r="A191" s="87" t="s">
        <v>193</v>
      </c>
      <c r="B191" s="67" t="s">
        <v>307</v>
      </c>
      <c r="C191" s="44"/>
      <c r="D191" s="49"/>
      <c r="E191" s="1"/>
      <c r="F191" s="50"/>
    </row>
    <row r="192" spans="1:6" ht="15" x14ac:dyDescent="0.25">
      <c r="A192" s="87"/>
      <c r="B192" s="67" t="s">
        <v>310</v>
      </c>
      <c r="C192" s="44" t="s">
        <v>56</v>
      </c>
      <c r="D192" s="49">
        <v>0</v>
      </c>
      <c r="E192" s="1"/>
      <c r="F192" s="50">
        <f>D192*E192</f>
        <v>0</v>
      </c>
    </row>
    <row r="193" spans="1:6" ht="15.6" thickBot="1" x14ac:dyDescent="0.3">
      <c r="A193" s="87"/>
      <c r="B193" s="67" t="s">
        <v>311</v>
      </c>
      <c r="C193" s="44" t="s">
        <v>56</v>
      </c>
      <c r="D193" s="49">
        <v>0</v>
      </c>
      <c r="E193" s="1"/>
      <c r="F193" s="50">
        <f>D193*E193</f>
        <v>0</v>
      </c>
    </row>
    <row r="194" spans="1:6" ht="16.2" thickBot="1" x14ac:dyDescent="0.35">
      <c r="A194" s="82"/>
      <c r="B194" s="91" t="s">
        <v>308</v>
      </c>
      <c r="C194" s="53"/>
      <c r="D194" s="54"/>
      <c r="E194" s="9"/>
      <c r="F194" s="55">
        <f>SUM(F189:F193)</f>
        <v>0</v>
      </c>
    </row>
    <row r="195" spans="1:6" ht="21.6" customHeight="1" x14ac:dyDescent="0.3">
      <c r="A195" s="56">
        <v>8</v>
      </c>
      <c r="B195" s="99" t="s">
        <v>309</v>
      </c>
      <c r="C195" s="93"/>
      <c r="D195" s="59"/>
      <c r="E195" s="4"/>
      <c r="F195" s="50"/>
    </row>
    <row r="196" spans="1:6" ht="15.6" x14ac:dyDescent="0.3">
      <c r="A196" s="47" t="s">
        <v>194</v>
      </c>
      <c r="B196" s="99" t="s">
        <v>289</v>
      </c>
      <c r="C196" s="44"/>
      <c r="D196" s="49"/>
      <c r="E196" s="1"/>
      <c r="F196" s="50"/>
    </row>
    <row r="197" spans="1:6" ht="15" x14ac:dyDescent="0.25">
      <c r="A197" s="47" t="s">
        <v>195</v>
      </c>
      <c r="B197" s="48" t="s">
        <v>353</v>
      </c>
      <c r="C197" s="44" t="s">
        <v>145</v>
      </c>
      <c r="D197" s="71">
        <v>4</v>
      </c>
      <c r="E197" s="1"/>
      <c r="F197" s="50">
        <f>D197*E197</f>
        <v>0</v>
      </c>
    </row>
    <row r="198" spans="1:6" ht="15" x14ac:dyDescent="0.25">
      <c r="A198" s="47" t="s">
        <v>241</v>
      </c>
      <c r="B198" s="48" t="s">
        <v>319</v>
      </c>
      <c r="C198" s="44" t="s">
        <v>145</v>
      </c>
      <c r="D198" s="49">
        <v>0</v>
      </c>
      <c r="E198" s="1"/>
      <c r="F198" s="50">
        <f t="shared" ref="F198:F207" si="7">D198*E198</f>
        <v>0</v>
      </c>
    </row>
    <row r="199" spans="1:6" ht="15.6" x14ac:dyDescent="0.3">
      <c r="A199" s="47" t="s">
        <v>197</v>
      </c>
      <c r="B199" s="99" t="s">
        <v>290</v>
      </c>
      <c r="C199" s="44"/>
      <c r="D199" s="49"/>
      <c r="E199" s="1"/>
      <c r="F199" s="50"/>
    </row>
    <row r="200" spans="1:6" ht="15" x14ac:dyDescent="0.25">
      <c r="A200" s="47" t="s">
        <v>198</v>
      </c>
      <c r="B200" s="48" t="s">
        <v>199</v>
      </c>
      <c r="C200" s="44" t="s">
        <v>145</v>
      </c>
      <c r="D200" s="72">
        <v>0</v>
      </c>
      <c r="E200" s="1"/>
      <c r="F200" s="50">
        <f t="shared" si="7"/>
        <v>0</v>
      </c>
    </row>
    <row r="201" spans="1:6" ht="15" x14ac:dyDescent="0.25">
      <c r="A201" s="47" t="s">
        <v>200</v>
      </c>
      <c r="B201" s="48" t="s">
        <v>201</v>
      </c>
      <c r="C201" s="44" t="s">
        <v>145</v>
      </c>
      <c r="D201" s="72">
        <v>0</v>
      </c>
      <c r="E201" s="1"/>
      <c r="F201" s="50">
        <f t="shared" si="7"/>
        <v>0</v>
      </c>
    </row>
    <row r="202" spans="1:6" ht="15.6" x14ac:dyDescent="0.3">
      <c r="A202" s="48" t="s">
        <v>202</v>
      </c>
      <c r="B202" s="43" t="s">
        <v>320</v>
      </c>
      <c r="C202" s="44"/>
      <c r="D202" s="72"/>
      <c r="E202" s="1"/>
      <c r="F202" s="50"/>
    </row>
    <row r="203" spans="1:6" ht="15" x14ac:dyDescent="0.25">
      <c r="A203" s="48" t="s">
        <v>203</v>
      </c>
      <c r="B203" s="48" t="s">
        <v>321</v>
      </c>
      <c r="C203" s="44"/>
      <c r="D203" s="72"/>
      <c r="E203" s="1"/>
      <c r="F203" s="50"/>
    </row>
    <row r="204" spans="1:6" ht="15" x14ac:dyDescent="0.25">
      <c r="A204" s="48" t="s">
        <v>204</v>
      </c>
      <c r="B204" s="48" t="s">
        <v>288</v>
      </c>
      <c r="C204" s="44" t="s">
        <v>145</v>
      </c>
      <c r="D204" s="72">
        <v>0</v>
      </c>
      <c r="E204" s="1"/>
      <c r="F204" s="50">
        <f t="shared" si="7"/>
        <v>0</v>
      </c>
    </row>
    <row r="205" spans="1:6" ht="15.6" x14ac:dyDescent="0.3">
      <c r="A205" s="48" t="s">
        <v>205</v>
      </c>
      <c r="B205" s="43" t="s">
        <v>206</v>
      </c>
      <c r="C205" s="44"/>
      <c r="D205" s="72"/>
      <c r="E205" s="1"/>
      <c r="F205" s="50"/>
    </row>
    <row r="206" spans="1:6" ht="15" x14ac:dyDescent="0.25">
      <c r="A206" s="48" t="s">
        <v>207</v>
      </c>
      <c r="B206" s="48" t="s">
        <v>314</v>
      </c>
      <c r="C206" s="44" t="s">
        <v>145</v>
      </c>
      <c r="D206" s="72">
        <v>0</v>
      </c>
      <c r="E206" s="1"/>
      <c r="F206" s="50">
        <f t="shared" si="7"/>
        <v>0</v>
      </c>
    </row>
    <row r="207" spans="1:6" ht="15.6" thickBot="1" x14ac:dyDescent="0.3">
      <c r="A207" s="48" t="s">
        <v>208</v>
      </c>
      <c r="B207" s="48" t="s">
        <v>209</v>
      </c>
      <c r="C207" s="44" t="s">
        <v>145</v>
      </c>
      <c r="D207" s="72">
        <v>0</v>
      </c>
      <c r="E207" s="1"/>
      <c r="F207" s="50">
        <f t="shared" si="7"/>
        <v>0</v>
      </c>
    </row>
    <row r="208" spans="1:6" ht="16.2" thickBot="1" x14ac:dyDescent="0.35">
      <c r="A208" s="82"/>
      <c r="B208" s="88" t="s">
        <v>210</v>
      </c>
      <c r="C208" s="83"/>
      <c r="D208" s="84"/>
      <c r="E208" s="9"/>
      <c r="F208" s="55">
        <f>SUM(F197:F207)</f>
        <v>0</v>
      </c>
    </row>
    <row r="209" spans="1:9" ht="15.6" x14ac:dyDescent="0.3">
      <c r="A209" s="56">
        <v>9</v>
      </c>
      <c r="B209" s="43" t="s">
        <v>211</v>
      </c>
      <c r="C209" s="63"/>
      <c r="D209" s="45"/>
      <c r="E209" s="6"/>
      <c r="F209" s="50"/>
    </row>
    <row r="210" spans="1:9" ht="15.6" x14ac:dyDescent="0.3">
      <c r="A210" s="56">
        <v>10</v>
      </c>
      <c r="B210" s="43" t="s">
        <v>212</v>
      </c>
      <c r="C210" s="44"/>
      <c r="D210" s="49"/>
      <c r="E210" s="1"/>
      <c r="F210" s="50"/>
    </row>
    <row r="211" spans="1:9" s="21" customFormat="1" ht="15" x14ac:dyDescent="0.25">
      <c r="A211" s="47" t="s">
        <v>213</v>
      </c>
      <c r="B211" s="48" t="s">
        <v>214</v>
      </c>
      <c r="C211" s="44"/>
      <c r="D211" s="49"/>
      <c r="E211" s="1"/>
      <c r="F211" s="50"/>
      <c r="G211" s="13"/>
    </row>
    <row r="212" spans="1:9" ht="15.6" thickBot="1" x14ac:dyDescent="0.3">
      <c r="A212" s="47" t="s">
        <v>246</v>
      </c>
      <c r="B212" s="100" t="s">
        <v>291</v>
      </c>
      <c r="C212" s="44" t="s">
        <v>30</v>
      </c>
      <c r="D212" s="49">
        <v>0</v>
      </c>
      <c r="E212" s="1"/>
      <c r="F212" s="50">
        <f>D212*E212</f>
        <v>0</v>
      </c>
    </row>
    <row r="213" spans="1:9" ht="16.2" thickBot="1" x14ac:dyDescent="0.35">
      <c r="A213" s="51"/>
      <c r="B213" s="88" t="s">
        <v>215</v>
      </c>
      <c r="C213" s="83"/>
      <c r="D213" s="84"/>
      <c r="E213" s="9"/>
      <c r="F213" s="55">
        <f>SUM(F212:F212)</f>
        <v>0</v>
      </c>
    </row>
    <row r="214" spans="1:9" ht="15.6" x14ac:dyDescent="0.3">
      <c r="A214" s="56">
        <v>11</v>
      </c>
      <c r="B214" s="43" t="s">
        <v>216</v>
      </c>
      <c r="C214" s="63"/>
      <c r="D214" s="59"/>
      <c r="E214" s="4"/>
      <c r="F214" s="50"/>
    </row>
    <row r="215" spans="1:9" s="21" customFormat="1" ht="15.6" x14ac:dyDescent="0.3">
      <c r="A215" s="47" t="s">
        <v>217</v>
      </c>
      <c r="B215" s="99" t="s">
        <v>218</v>
      </c>
      <c r="C215" s="101"/>
      <c r="D215" s="98"/>
      <c r="E215" s="1"/>
      <c r="F215" s="50"/>
      <c r="G215" s="13"/>
    </row>
    <row r="216" spans="1:9" s="21" customFormat="1" ht="15" x14ac:dyDescent="0.25">
      <c r="A216" s="47" t="s">
        <v>219</v>
      </c>
      <c r="B216" s="100" t="s">
        <v>220</v>
      </c>
      <c r="C216" s="44" t="s">
        <v>56</v>
      </c>
      <c r="D216" s="49">
        <f>(30.5*2+7.3*2)*1.5+5.85*2-D226/2</f>
        <v>111.66</v>
      </c>
      <c r="E216" s="1"/>
      <c r="F216" s="50">
        <f t="shared" ref="F216:F228" si="8">D216*E216</f>
        <v>0</v>
      </c>
      <c r="G216" s="13"/>
      <c r="I216" s="123"/>
    </row>
    <row r="217" spans="1:9" s="21" customFormat="1" ht="30.6" x14ac:dyDescent="0.25">
      <c r="A217" s="47" t="s">
        <v>221</v>
      </c>
      <c r="B217" s="100" t="s">
        <v>222</v>
      </c>
      <c r="C217" s="44" t="s">
        <v>56</v>
      </c>
      <c r="D217" s="49">
        <f>1.5*(30.5+7.3)*2</f>
        <v>113.39999999999999</v>
      </c>
      <c r="E217" s="1"/>
      <c r="F217" s="50">
        <f t="shared" si="8"/>
        <v>0</v>
      </c>
      <c r="G217" s="13"/>
    </row>
    <row r="218" spans="1:9" ht="15.6" x14ac:dyDescent="0.3">
      <c r="A218" s="47" t="s">
        <v>223</v>
      </c>
      <c r="B218" s="99" t="s">
        <v>224</v>
      </c>
      <c r="C218" s="44"/>
      <c r="D218" s="49"/>
      <c r="E218" s="1"/>
      <c r="F218" s="50"/>
    </row>
    <row r="219" spans="1:9" ht="15" x14ac:dyDescent="0.25">
      <c r="A219" s="47" t="s">
        <v>225</v>
      </c>
      <c r="B219" s="100" t="s">
        <v>226</v>
      </c>
      <c r="C219" s="44" t="s">
        <v>56</v>
      </c>
      <c r="D219" s="49">
        <f>(30.5*2+7.3*8)*2.8+5.85*8-D226/2</f>
        <v>367.68</v>
      </c>
      <c r="E219" s="1"/>
      <c r="F219" s="50">
        <f t="shared" si="8"/>
        <v>0</v>
      </c>
    </row>
    <row r="220" spans="1:9" ht="15" x14ac:dyDescent="0.25">
      <c r="A220" s="47" t="s">
        <v>227</v>
      </c>
      <c r="B220" s="100" t="s">
        <v>228</v>
      </c>
      <c r="C220" s="44" t="s">
        <v>56</v>
      </c>
      <c r="D220" s="49">
        <v>0</v>
      </c>
      <c r="E220" s="1"/>
      <c r="F220" s="50">
        <f t="shared" si="8"/>
        <v>0</v>
      </c>
    </row>
    <row r="221" spans="1:9" ht="15" x14ac:dyDescent="0.25">
      <c r="A221" s="47"/>
      <c r="B221" s="100"/>
      <c r="C221" s="44"/>
      <c r="D221" s="49"/>
      <c r="E221" s="1"/>
      <c r="F221" s="50"/>
    </row>
    <row r="222" spans="1:9" ht="15.6" x14ac:dyDescent="0.3">
      <c r="A222" s="47" t="s">
        <v>229</v>
      </c>
      <c r="B222" s="99" t="s">
        <v>244</v>
      </c>
      <c r="C222" s="44"/>
      <c r="D222" s="72"/>
      <c r="E222" s="1"/>
      <c r="F222" s="50"/>
    </row>
    <row r="223" spans="1:9" ht="30" x14ac:dyDescent="0.25">
      <c r="A223" s="47" t="s">
        <v>230</v>
      </c>
      <c r="B223" s="100" t="s">
        <v>245</v>
      </c>
      <c r="C223" s="44" t="s">
        <v>56</v>
      </c>
      <c r="D223" s="72">
        <v>0</v>
      </c>
      <c r="E223" s="1"/>
      <c r="F223" s="50">
        <f t="shared" si="8"/>
        <v>0</v>
      </c>
    </row>
    <row r="224" spans="1:9" ht="15" x14ac:dyDescent="0.25">
      <c r="A224" s="47"/>
      <c r="B224" s="100"/>
      <c r="C224" s="44"/>
      <c r="D224" s="49"/>
      <c r="E224" s="1"/>
      <c r="F224" s="50"/>
    </row>
    <row r="225" spans="1:6" ht="15.6" x14ac:dyDescent="0.3">
      <c r="A225" s="48" t="s">
        <v>231</v>
      </c>
      <c r="B225" s="99" t="s">
        <v>242</v>
      </c>
      <c r="C225" s="44"/>
      <c r="D225" s="49"/>
      <c r="E225" s="7"/>
      <c r="F225" s="50"/>
    </row>
    <row r="226" spans="1:6" ht="30.6" x14ac:dyDescent="0.25">
      <c r="A226" s="48" t="s">
        <v>232</v>
      </c>
      <c r="B226" s="100" t="s">
        <v>243</v>
      </c>
      <c r="C226" s="44" t="s">
        <v>56</v>
      </c>
      <c r="D226" s="49">
        <f>1.6*2.1*2*4</f>
        <v>26.880000000000003</v>
      </c>
      <c r="E226" s="1"/>
      <c r="F226" s="50">
        <f t="shared" si="8"/>
        <v>0</v>
      </c>
    </row>
    <row r="227" spans="1:6" ht="15.6" x14ac:dyDescent="0.3">
      <c r="A227" s="48" t="s">
        <v>233</v>
      </c>
      <c r="B227" s="99" t="s">
        <v>234</v>
      </c>
      <c r="C227" s="44"/>
      <c r="D227" s="49"/>
      <c r="E227" s="1"/>
      <c r="F227" s="50"/>
    </row>
    <row r="228" spans="1:6" ht="15.6" thickBot="1" x14ac:dyDescent="0.3">
      <c r="A228" s="48" t="s">
        <v>235</v>
      </c>
      <c r="B228" s="100" t="s">
        <v>236</v>
      </c>
      <c r="C228" s="44" t="s">
        <v>30</v>
      </c>
      <c r="D228" s="49">
        <v>1</v>
      </c>
      <c r="E228" s="1"/>
      <c r="F228" s="50">
        <f t="shared" si="8"/>
        <v>0</v>
      </c>
    </row>
    <row r="229" spans="1:6" ht="16.2" thickBot="1" x14ac:dyDescent="0.35">
      <c r="A229" s="51"/>
      <c r="B229" s="88" t="s">
        <v>237</v>
      </c>
      <c r="C229" s="83"/>
      <c r="D229" s="54"/>
      <c r="E229" s="12"/>
      <c r="F229" s="102">
        <f>SUM(F216:F228)</f>
        <v>0</v>
      </c>
    </row>
    <row r="230" spans="1:6" ht="15" x14ac:dyDescent="0.25">
      <c r="A230" s="25"/>
      <c r="B230" s="25"/>
      <c r="C230" s="103"/>
      <c r="D230" s="104"/>
      <c r="E230" s="25"/>
      <c r="F230" s="103"/>
    </row>
    <row r="232" spans="1:6" ht="13.8" thickBot="1" x14ac:dyDescent="0.3">
      <c r="F232" s="124"/>
    </row>
    <row r="233" spans="1:6" ht="16.2" thickBot="1" x14ac:dyDescent="0.35">
      <c r="A233" s="30"/>
      <c r="B233" s="130" t="s">
        <v>376</v>
      </c>
      <c r="C233" s="131"/>
      <c r="D233" s="131"/>
      <c r="E233" s="132"/>
      <c r="F233" s="31"/>
    </row>
    <row r="234" spans="1:6" ht="18" thickBot="1" x14ac:dyDescent="0.35">
      <c r="B234" s="32"/>
      <c r="C234" s="32"/>
      <c r="D234" s="33"/>
      <c r="E234" s="34"/>
      <c r="F234" s="34"/>
    </row>
    <row r="235" spans="1:6" ht="31.8" thickBot="1" x14ac:dyDescent="0.3">
      <c r="A235" s="35" t="s">
        <v>25</v>
      </c>
      <c r="B235" s="36" t="s">
        <v>0</v>
      </c>
      <c r="C235" s="37" t="s">
        <v>26</v>
      </c>
      <c r="D235" s="38" t="s">
        <v>27</v>
      </c>
      <c r="E235" s="39" t="s">
        <v>240</v>
      </c>
      <c r="F235" s="37" t="s">
        <v>28</v>
      </c>
    </row>
    <row r="236" spans="1:6" ht="15.6" x14ac:dyDescent="0.3">
      <c r="A236" s="42">
        <v>1</v>
      </c>
      <c r="B236" s="43" t="s">
        <v>29</v>
      </c>
      <c r="C236" s="44"/>
      <c r="D236" s="45"/>
      <c r="E236" s="1"/>
      <c r="F236" s="46"/>
    </row>
    <row r="237" spans="1:6" ht="15.6" thickBot="1" x14ac:dyDescent="0.3">
      <c r="A237" s="47" t="s">
        <v>31</v>
      </c>
      <c r="B237" s="48" t="s">
        <v>32</v>
      </c>
      <c r="C237" s="44" t="s">
        <v>33</v>
      </c>
      <c r="D237" s="49">
        <v>0</v>
      </c>
      <c r="E237" s="2"/>
      <c r="F237" s="50">
        <f>D237*E237</f>
        <v>0</v>
      </c>
    </row>
    <row r="238" spans="1:6" ht="16.2" thickBot="1" x14ac:dyDescent="0.35">
      <c r="A238" s="51"/>
      <c r="B238" s="52" t="s">
        <v>34</v>
      </c>
      <c r="C238" s="53"/>
      <c r="D238" s="54"/>
      <c r="E238" s="3"/>
      <c r="F238" s="55">
        <f>F237</f>
        <v>0</v>
      </c>
    </row>
    <row r="239" spans="1:6" ht="15.6" x14ac:dyDescent="0.3">
      <c r="A239" s="56">
        <v>2</v>
      </c>
      <c r="B239" s="57" t="s">
        <v>35</v>
      </c>
      <c r="C239" s="58"/>
      <c r="D239" s="59"/>
      <c r="E239" s="4"/>
      <c r="F239" s="50"/>
    </row>
    <row r="240" spans="1:6" ht="15" x14ac:dyDescent="0.25">
      <c r="A240" s="47" t="s">
        <v>36</v>
      </c>
      <c r="B240" s="48" t="s">
        <v>37</v>
      </c>
      <c r="C240" s="44"/>
      <c r="D240" s="49"/>
      <c r="E240" s="1"/>
      <c r="F240" s="50"/>
    </row>
    <row r="241" spans="1:6" ht="30" x14ac:dyDescent="0.25">
      <c r="A241" s="47" t="s">
        <v>38</v>
      </c>
      <c r="B241" s="100" t="s">
        <v>364</v>
      </c>
      <c r="C241" s="44" t="s">
        <v>40</v>
      </c>
      <c r="D241" s="49">
        <v>0</v>
      </c>
      <c r="E241" s="1"/>
      <c r="F241" s="50">
        <f>D241*E241</f>
        <v>0</v>
      </c>
    </row>
    <row r="242" spans="1:6" ht="15" x14ac:dyDescent="0.25">
      <c r="A242" s="47" t="s">
        <v>41</v>
      </c>
      <c r="B242" s="48" t="s">
        <v>281</v>
      </c>
      <c r="C242" s="44" t="s">
        <v>40</v>
      </c>
      <c r="D242" s="49">
        <v>0</v>
      </c>
      <c r="E242" s="1"/>
      <c r="F242" s="50">
        <f>D242*E242</f>
        <v>0</v>
      </c>
    </row>
    <row r="243" spans="1:6" ht="15.6" thickBot="1" x14ac:dyDescent="0.3">
      <c r="A243" s="47" t="s">
        <v>42</v>
      </c>
      <c r="B243" s="48" t="s">
        <v>43</v>
      </c>
      <c r="C243" s="44" t="s">
        <v>40</v>
      </c>
      <c r="D243" s="49">
        <v>0</v>
      </c>
      <c r="E243" s="1"/>
      <c r="F243" s="50">
        <f>D243*E243</f>
        <v>0</v>
      </c>
    </row>
    <row r="244" spans="1:6" ht="16.2" thickBot="1" x14ac:dyDescent="0.35">
      <c r="A244" s="51"/>
      <c r="B244" s="60" t="s">
        <v>44</v>
      </c>
      <c r="C244" s="53"/>
      <c r="D244" s="54"/>
      <c r="E244" s="5"/>
      <c r="F244" s="55">
        <f>SUM(F241:F243)</f>
        <v>0</v>
      </c>
    </row>
    <row r="245" spans="1:6" ht="15" x14ac:dyDescent="0.25">
      <c r="A245" s="61" t="s">
        <v>45</v>
      </c>
      <c r="B245" s="62" t="s">
        <v>46</v>
      </c>
      <c r="C245" s="63"/>
      <c r="D245" s="45"/>
      <c r="E245" s="6"/>
      <c r="F245" s="50"/>
    </row>
    <row r="246" spans="1:6" ht="15.6" x14ac:dyDescent="0.3">
      <c r="A246" s="64" t="s">
        <v>47</v>
      </c>
      <c r="B246" s="65" t="s">
        <v>277</v>
      </c>
      <c r="C246" s="44"/>
      <c r="D246" s="49"/>
      <c r="E246" s="1"/>
      <c r="F246" s="50"/>
    </row>
    <row r="247" spans="1:6" ht="15" x14ac:dyDescent="0.25">
      <c r="A247" s="66" t="s">
        <v>48</v>
      </c>
      <c r="B247" s="67" t="s">
        <v>49</v>
      </c>
      <c r="C247" s="44" t="s">
        <v>40</v>
      </c>
      <c r="D247" s="49">
        <v>0</v>
      </c>
      <c r="E247" s="1"/>
      <c r="F247" s="50">
        <f>D247*E247</f>
        <v>0</v>
      </c>
    </row>
    <row r="248" spans="1:6" ht="15" x14ac:dyDescent="0.25">
      <c r="A248" s="66" t="s">
        <v>50</v>
      </c>
      <c r="B248" s="67" t="s">
        <v>365</v>
      </c>
      <c r="C248" s="44"/>
      <c r="D248" s="49"/>
      <c r="E248" s="1"/>
      <c r="F248" s="50"/>
    </row>
    <row r="249" spans="1:6" ht="15" x14ac:dyDescent="0.25">
      <c r="A249" s="66" t="s">
        <v>51</v>
      </c>
      <c r="B249" s="67" t="s">
        <v>52</v>
      </c>
      <c r="C249" s="44" t="s">
        <v>40</v>
      </c>
      <c r="D249" s="49">
        <v>0</v>
      </c>
      <c r="E249" s="1"/>
      <c r="F249" s="50">
        <f t="shared" ref="F249:F251" si="9">D249*E249</f>
        <v>0</v>
      </c>
    </row>
    <row r="250" spans="1:6" ht="15" x14ac:dyDescent="0.25">
      <c r="A250" s="66" t="s">
        <v>53</v>
      </c>
      <c r="B250" s="67" t="s">
        <v>356</v>
      </c>
      <c r="C250" s="44" t="s">
        <v>54</v>
      </c>
      <c r="D250" s="49">
        <f>D249*50</f>
        <v>0</v>
      </c>
      <c r="E250" s="1"/>
      <c r="F250" s="50">
        <f t="shared" si="9"/>
        <v>0</v>
      </c>
    </row>
    <row r="251" spans="1:6" ht="15" x14ac:dyDescent="0.25">
      <c r="A251" s="66" t="s">
        <v>55</v>
      </c>
      <c r="B251" s="67" t="s">
        <v>238</v>
      </c>
      <c r="C251" s="44" t="s">
        <v>56</v>
      </c>
      <c r="D251" s="49">
        <v>0</v>
      </c>
      <c r="E251" s="1"/>
      <c r="F251" s="50">
        <f t="shared" si="9"/>
        <v>0</v>
      </c>
    </row>
    <row r="252" spans="1:6" ht="15" x14ac:dyDescent="0.25">
      <c r="A252" s="66" t="s">
        <v>57</v>
      </c>
      <c r="B252" s="67" t="s">
        <v>58</v>
      </c>
      <c r="C252" s="44"/>
      <c r="D252" s="49"/>
      <c r="E252" s="1"/>
      <c r="F252" s="50"/>
    </row>
    <row r="253" spans="1:6" ht="15" x14ac:dyDescent="0.25">
      <c r="A253" s="66" t="s">
        <v>59</v>
      </c>
      <c r="B253" s="67" t="s">
        <v>52</v>
      </c>
      <c r="C253" s="44" t="s">
        <v>40</v>
      </c>
      <c r="D253" s="49">
        <v>0</v>
      </c>
      <c r="E253" s="1"/>
      <c r="F253" s="50">
        <f t="shared" ref="F253:F255" si="10">D253*E253</f>
        <v>0</v>
      </c>
    </row>
    <row r="254" spans="1:6" ht="15" x14ac:dyDescent="0.25">
      <c r="A254" s="66" t="s">
        <v>60</v>
      </c>
      <c r="B254" s="67" t="s">
        <v>274</v>
      </c>
      <c r="C254" s="44" t="s">
        <v>54</v>
      </c>
      <c r="D254" s="49">
        <f>D253*80</f>
        <v>0</v>
      </c>
      <c r="E254" s="1"/>
      <c r="F254" s="50">
        <f t="shared" si="10"/>
        <v>0</v>
      </c>
    </row>
    <row r="255" spans="1:6" ht="15" x14ac:dyDescent="0.25">
      <c r="A255" s="66" t="s">
        <v>61</v>
      </c>
      <c r="B255" s="67" t="s">
        <v>62</v>
      </c>
      <c r="C255" s="44" t="s">
        <v>56</v>
      </c>
      <c r="D255" s="49">
        <f>D253*12</f>
        <v>0</v>
      </c>
      <c r="E255" s="1"/>
      <c r="F255" s="50">
        <f t="shared" si="10"/>
        <v>0</v>
      </c>
    </row>
    <row r="256" spans="1:6" ht="15" x14ac:dyDescent="0.25">
      <c r="A256" s="66" t="s">
        <v>63</v>
      </c>
      <c r="B256" s="67" t="s">
        <v>64</v>
      </c>
      <c r="C256" s="44"/>
      <c r="D256" s="49"/>
      <c r="E256" s="1"/>
      <c r="F256" s="50"/>
    </row>
    <row r="257" spans="1:6" ht="15" x14ac:dyDescent="0.25">
      <c r="A257" s="66" t="s">
        <v>65</v>
      </c>
      <c r="B257" s="67" t="s">
        <v>52</v>
      </c>
      <c r="C257" s="44" t="s">
        <v>40</v>
      </c>
      <c r="D257" s="49">
        <v>0</v>
      </c>
      <c r="E257" s="1"/>
      <c r="F257" s="50">
        <f t="shared" ref="F257:F260" si="11">D257*E257</f>
        <v>0</v>
      </c>
    </row>
    <row r="258" spans="1:6" ht="15" x14ac:dyDescent="0.25">
      <c r="A258" s="66" t="s">
        <v>66</v>
      </c>
      <c r="B258" s="67" t="s">
        <v>67</v>
      </c>
      <c r="C258" s="44" t="s">
        <v>54</v>
      </c>
      <c r="D258" s="49">
        <f>D257*80</f>
        <v>0</v>
      </c>
      <c r="E258" s="1"/>
      <c r="F258" s="50">
        <f t="shared" si="11"/>
        <v>0</v>
      </c>
    </row>
    <row r="259" spans="1:6" ht="15" x14ac:dyDescent="0.25">
      <c r="A259" s="66" t="s">
        <v>68</v>
      </c>
      <c r="B259" s="67" t="s">
        <v>62</v>
      </c>
      <c r="C259" s="44" t="s">
        <v>56</v>
      </c>
      <c r="D259" s="49">
        <f>D257*12</f>
        <v>0</v>
      </c>
      <c r="E259" s="1"/>
      <c r="F259" s="50">
        <f t="shared" si="11"/>
        <v>0</v>
      </c>
    </row>
    <row r="260" spans="1:6" ht="15" x14ac:dyDescent="0.25">
      <c r="A260" s="66" t="s">
        <v>70</v>
      </c>
      <c r="B260" s="67" t="s">
        <v>71</v>
      </c>
      <c r="C260" s="44" t="s">
        <v>56</v>
      </c>
      <c r="D260" s="49">
        <v>0</v>
      </c>
      <c r="E260" s="1"/>
      <c r="F260" s="50">
        <f t="shared" si="11"/>
        <v>0</v>
      </c>
    </row>
    <row r="261" spans="1:6" ht="15" x14ac:dyDescent="0.25">
      <c r="A261" s="66" t="s">
        <v>72</v>
      </c>
      <c r="B261" s="67" t="s">
        <v>357</v>
      </c>
      <c r="C261" s="44"/>
      <c r="D261" s="49"/>
      <c r="E261" s="1"/>
      <c r="F261" s="50"/>
    </row>
    <row r="262" spans="1:6" ht="15" x14ac:dyDescent="0.25">
      <c r="A262" s="66" t="s">
        <v>73</v>
      </c>
      <c r="B262" s="68" t="s">
        <v>358</v>
      </c>
      <c r="C262" s="44" t="s">
        <v>56</v>
      </c>
      <c r="D262" s="49">
        <f>20.5*1.84+1.05*3.9</f>
        <v>41.814999999999998</v>
      </c>
      <c r="E262" s="1"/>
      <c r="F262" s="50">
        <f>D262*E262</f>
        <v>0</v>
      </c>
    </row>
    <row r="263" spans="1:6" ht="15" x14ac:dyDescent="0.25">
      <c r="A263" s="66" t="s">
        <v>74</v>
      </c>
      <c r="B263" s="68" t="s">
        <v>359</v>
      </c>
      <c r="C263" s="44" t="s">
        <v>40</v>
      </c>
      <c r="D263" s="49">
        <f>D262*0.1</f>
        <v>4.1814999999999998</v>
      </c>
      <c r="E263" s="1"/>
      <c r="F263" s="50">
        <f>D263*E263</f>
        <v>0</v>
      </c>
    </row>
    <row r="264" spans="1:6" ht="15" x14ac:dyDescent="0.25">
      <c r="A264" s="66" t="s">
        <v>268</v>
      </c>
      <c r="B264" s="69" t="s">
        <v>361</v>
      </c>
      <c r="C264" s="70" t="s">
        <v>322</v>
      </c>
      <c r="D264" s="71">
        <f>D262</f>
        <v>41.814999999999998</v>
      </c>
      <c r="E264" s="2"/>
      <c r="F264" s="50">
        <f>D264*E264</f>
        <v>0</v>
      </c>
    </row>
    <row r="265" spans="1:6" ht="15" x14ac:dyDescent="0.25">
      <c r="A265" s="66" t="s">
        <v>268</v>
      </c>
      <c r="B265" s="67" t="s">
        <v>362</v>
      </c>
      <c r="C265" s="44" t="s">
        <v>54</v>
      </c>
      <c r="D265" s="49">
        <f>D264*3</f>
        <v>125.44499999999999</v>
      </c>
      <c r="E265" s="1"/>
      <c r="F265" s="50">
        <f t="shared" ref="F265:F266" si="12">D265*E265</f>
        <v>0</v>
      </c>
    </row>
    <row r="266" spans="1:6" ht="15" x14ac:dyDescent="0.25">
      <c r="A266" s="66" t="s">
        <v>269</v>
      </c>
      <c r="B266" s="67" t="s">
        <v>76</v>
      </c>
      <c r="C266" s="44" t="s">
        <v>56</v>
      </c>
      <c r="D266" s="49">
        <f>D262</f>
        <v>41.814999999999998</v>
      </c>
      <c r="E266" s="1"/>
      <c r="F266" s="50">
        <f t="shared" si="12"/>
        <v>0</v>
      </c>
    </row>
    <row r="267" spans="1:6" ht="15" x14ac:dyDescent="0.25">
      <c r="A267" s="66" t="s">
        <v>75</v>
      </c>
      <c r="B267" s="67" t="s">
        <v>253</v>
      </c>
      <c r="C267" s="44"/>
      <c r="D267" s="72"/>
      <c r="E267" s="1"/>
      <c r="F267" s="50"/>
    </row>
    <row r="268" spans="1:6" ht="45" x14ac:dyDescent="0.25">
      <c r="A268" s="66" t="s">
        <v>270</v>
      </c>
      <c r="B268" s="69" t="s">
        <v>300</v>
      </c>
      <c r="C268" s="44" t="s">
        <v>56</v>
      </c>
      <c r="D268" s="72">
        <f>20.05*0.44*2</f>
        <v>17.644000000000002</v>
      </c>
      <c r="E268" s="1"/>
      <c r="F268" s="50">
        <f>D268*E268</f>
        <v>0</v>
      </c>
    </row>
    <row r="269" spans="1:6" ht="15" x14ac:dyDescent="0.25">
      <c r="A269" s="66" t="s">
        <v>271</v>
      </c>
      <c r="B269" s="68" t="s">
        <v>254</v>
      </c>
      <c r="C269" s="44" t="s">
        <v>40</v>
      </c>
      <c r="D269" s="72">
        <f>(20.05)*0.4*0.2</f>
        <v>1.6040000000000003</v>
      </c>
      <c r="E269" s="1"/>
      <c r="F269" s="50">
        <f>D269*E269</f>
        <v>0</v>
      </c>
    </row>
    <row r="270" spans="1:6" ht="15" x14ac:dyDescent="0.25">
      <c r="A270" s="66" t="s">
        <v>272</v>
      </c>
      <c r="B270" s="68" t="s">
        <v>255</v>
      </c>
      <c r="C270" s="44" t="s">
        <v>40</v>
      </c>
      <c r="D270" s="72">
        <f>(20.05)*0.4*0.1</f>
        <v>0.80200000000000016</v>
      </c>
      <c r="E270" s="1"/>
      <c r="F270" s="50">
        <f>D270*E270</f>
        <v>0</v>
      </c>
    </row>
    <row r="271" spans="1:6" ht="15" x14ac:dyDescent="0.25">
      <c r="A271" s="66" t="s">
        <v>75</v>
      </c>
      <c r="B271" s="67" t="s">
        <v>299</v>
      </c>
      <c r="C271" s="44"/>
      <c r="D271" s="72"/>
      <c r="E271" s="1"/>
      <c r="F271" s="50"/>
    </row>
    <row r="272" spans="1:6" ht="45" x14ac:dyDescent="0.25">
      <c r="A272" s="66" t="s">
        <v>270</v>
      </c>
      <c r="B272" s="69" t="s">
        <v>301</v>
      </c>
      <c r="C272" s="44" t="s">
        <v>56</v>
      </c>
      <c r="D272" s="72">
        <f>20.05*1.5</f>
        <v>30.075000000000003</v>
      </c>
      <c r="E272" s="1"/>
      <c r="F272" s="50">
        <f t="shared" ref="F272" si="13">D272*E272</f>
        <v>0</v>
      </c>
    </row>
    <row r="273" spans="1:6" ht="15.6" x14ac:dyDescent="0.3">
      <c r="A273" s="64" t="s">
        <v>77</v>
      </c>
      <c r="B273" s="65" t="s">
        <v>278</v>
      </c>
      <c r="C273" s="58"/>
      <c r="D273" s="49"/>
      <c r="E273" s="7"/>
      <c r="F273" s="50"/>
    </row>
    <row r="274" spans="1:6" ht="15" x14ac:dyDescent="0.25">
      <c r="A274" s="66" t="s">
        <v>78</v>
      </c>
      <c r="B274" s="67" t="s">
        <v>79</v>
      </c>
      <c r="C274" s="44" t="s">
        <v>56</v>
      </c>
      <c r="D274" s="49"/>
      <c r="E274" s="1"/>
      <c r="F274" s="50">
        <f t="shared" ref="F274" si="14">D274*E274</f>
        <v>0</v>
      </c>
    </row>
    <row r="275" spans="1:6" ht="15" x14ac:dyDescent="0.25">
      <c r="A275" s="66" t="s">
        <v>80</v>
      </c>
      <c r="B275" s="67" t="s">
        <v>367</v>
      </c>
      <c r="C275" s="44" t="s">
        <v>56</v>
      </c>
      <c r="D275" s="49"/>
      <c r="E275" s="1"/>
      <c r="F275" s="50">
        <f>D275*E275</f>
        <v>0</v>
      </c>
    </row>
    <row r="276" spans="1:6" ht="15" x14ac:dyDescent="0.25">
      <c r="A276" s="66" t="s">
        <v>80</v>
      </c>
      <c r="B276" s="67" t="s">
        <v>283</v>
      </c>
      <c r="C276" s="44" t="s">
        <v>56</v>
      </c>
      <c r="D276" s="49">
        <v>0</v>
      </c>
      <c r="E276" s="1"/>
      <c r="F276" s="50">
        <f t="shared" ref="F276" si="15">D276*E276</f>
        <v>0</v>
      </c>
    </row>
    <row r="277" spans="1:6" ht="30" x14ac:dyDescent="0.25">
      <c r="A277" s="66" t="s">
        <v>81</v>
      </c>
      <c r="B277" s="73" t="s">
        <v>323</v>
      </c>
      <c r="C277" s="44"/>
      <c r="D277" s="49"/>
      <c r="E277" s="1"/>
      <c r="F277" s="50"/>
    </row>
    <row r="278" spans="1:6" ht="15" x14ac:dyDescent="0.25">
      <c r="A278" s="66" t="s">
        <v>82</v>
      </c>
      <c r="B278" s="67" t="s">
        <v>52</v>
      </c>
      <c r="C278" s="44" t="s">
        <v>40</v>
      </c>
      <c r="D278" s="49">
        <v>0</v>
      </c>
      <c r="E278" s="1"/>
      <c r="F278" s="50">
        <f t="shared" ref="F278:F280" si="16">D278*E278</f>
        <v>0</v>
      </c>
    </row>
    <row r="279" spans="1:6" ht="15" x14ac:dyDescent="0.25">
      <c r="A279" s="66" t="s">
        <v>83</v>
      </c>
      <c r="B279" s="67" t="s">
        <v>67</v>
      </c>
      <c r="C279" s="44" t="s">
        <v>54</v>
      </c>
      <c r="D279" s="49">
        <f>D278*80</f>
        <v>0</v>
      </c>
      <c r="E279" s="1"/>
      <c r="F279" s="50">
        <f t="shared" si="16"/>
        <v>0</v>
      </c>
    </row>
    <row r="280" spans="1:6" ht="15" x14ac:dyDescent="0.25">
      <c r="A280" s="66" t="s">
        <v>84</v>
      </c>
      <c r="B280" s="67" t="s">
        <v>62</v>
      </c>
      <c r="C280" s="44" t="s">
        <v>56</v>
      </c>
      <c r="D280" s="49">
        <f>D278*12</f>
        <v>0</v>
      </c>
      <c r="E280" s="1"/>
      <c r="F280" s="50">
        <f t="shared" si="16"/>
        <v>0</v>
      </c>
    </row>
    <row r="281" spans="1:6" ht="15" x14ac:dyDescent="0.25">
      <c r="A281" s="66" t="s">
        <v>85</v>
      </c>
      <c r="B281" s="67" t="s">
        <v>86</v>
      </c>
      <c r="C281" s="44"/>
      <c r="D281" s="49"/>
      <c r="E281" s="1"/>
      <c r="F281" s="50"/>
    </row>
    <row r="282" spans="1:6" ht="15" x14ac:dyDescent="0.25">
      <c r="A282" s="66" t="s">
        <v>87</v>
      </c>
      <c r="B282" s="67" t="s">
        <v>52</v>
      </c>
      <c r="C282" s="44" t="s">
        <v>40</v>
      </c>
      <c r="D282" s="49">
        <f>D257</f>
        <v>0</v>
      </c>
      <c r="E282" s="1"/>
      <c r="F282" s="50">
        <f t="shared" ref="F282:F288" si="17">D282*E282</f>
        <v>0</v>
      </c>
    </row>
    <row r="283" spans="1:6" ht="15" x14ac:dyDescent="0.25">
      <c r="A283" s="66" t="s">
        <v>88</v>
      </c>
      <c r="B283" s="67" t="s">
        <v>67</v>
      </c>
      <c r="C283" s="44" t="s">
        <v>54</v>
      </c>
      <c r="D283" s="49">
        <f>D282*80</f>
        <v>0</v>
      </c>
      <c r="E283" s="1"/>
      <c r="F283" s="50">
        <f t="shared" si="17"/>
        <v>0</v>
      </c>
    </row>
    <row r="284" spans="1:6" ht="15" x14ac:dyDescent="0.25">
      <c r="A284" s="66" t="s">
        <v>89</v>
      </c>
      <c r="B284" s="67" t="s">
        <v>69</v>
      </c>
      <c r="C284" s="44" t="s">
        <v>56</v>
      </c>
      <c r="D284" s="49">
        <f>D282*2</f>
        <v>0</v>
      </c>
      <c r="E284" s="1"/>
      <c r="F284" s="50">
        <f t="shared" si="17"/>
        <v>0</v>
      </c>
    </row>
    <row r="285" spans="1:6" ht="15" x14ac:dyDescent="0.25">
      <c r="A285" s="66" t="s">
        <v>90</v>
      </c>
      <c r="B285" s="67" t="s">
        <v>91</v>
      </c>
      <c r="C285" s="44"/>
      <c r="D285" s="49"/>
      <c r="E285" s="1"/>
      <c r="F285" s="50">
        <f t="shared" si="17"/>
        <v>0</v>
      </c>
    </row>
    <row r="286" spans="1:6" ht="15" x14ac:dyDescent="0.25">
      <c r="A286" s="66" t="s">
        <v>92</v>
      </c>
      <c r="B286" s="67" t="s">
        <v>52</v>
      </c>
      <c r="C286" s="44" t="s">
        <v>40</v>
      </c>
      <c r="D286" s="49">
        <v>0</v>
      </c>
      <c r="E286" s="1"/>
      <c r="F286" s="50">
        <f t="shared" si="17"/>
        <v>0</v>
      </c>
    </row>
    <row r="287" spans="1:6" ht="15" x14ac:dyDescent="0.25">
      <c r="A287" s="66" t="s">
        <v>93</v>
      </c>
      <c r="B287" s="67" t="s">
        <v>94</v>
      </c>
      <c r="C287" s="44" t="s">
        <v>54</v>
      </c>
      <c r="D287" s="49">
        <v>0</v>
      </c>
      <c r="E287" s="1"/>
      <c r="F287" s="50">
        <f t="shared" si="17"/>
        <v>0</v>
      </c>
    </row>
    <row r="288" spans="1:6" ht="15" x14ac:dyDescent="0.25">
      <c r="A288" s="66" t="s">
        <v>95</v>
      </c>
      <c r="B288" s="67" t="s">
        <v>69</v>
      </c>
      <c r="C288" s="44" t="s">
        <v>56</v>
      </c>
      <c r="D288" s="49">
        <v>0</v>
      </c>
      <c r="E288" s="1"/>
      <c r="F288" s="50">
        <f t="shared" si="17"/>
        <v>0</v>
      </c>
    </row>
    <row r="289" spans="1:6" ht="15" x14ac:dyDescent="0.25">
      <c r="A289" s="66" t="s">
        <v>96</v>
      </c>
      <c r="B289" s="67" t="s">
        <v>97</v>
      </c>
      <c r="C289" s="44"/>
      <c r="D289" s="49"/>
      <c r="E289" s="1"/>
      <c r="F289" s="50"/>
    </row>
    <row r="290" spans="1:6" ht="15" x14ac:dyDescent="0.25">
      <c r="A290" s="66"/>
      <c r="B290" s="67" t="s">
        <v>360</v>
      </c>
      <c r="C290" s="44"/>
      <c r="D290" s="49"/>
      <c r="E290" s="1"/>
      <c r="F290" s="50"/>
    </row>
    <row r="291" spans="1:6" ht="15" x14ac:dyDescent="0.25">
      <c r="A291" s="66" t="s">
        <v>98</v>
      </c>
      <c r="B291" s="67" t="s">
        <v>52</v>
      </c>
      <c r="C291" s="44" t="s">
        <v>40</v>
      </c>
      <c r="D291" s="49">
        <v>0</v>
      </c>
      <c r="E291" s="1"/>
      <c r="F291" s="50">
        <f t="shared" ref="F291:F297" si="18">D291*E291</f>
        <v>0</v>
      </c>
    </row>
    <row r="292" spans="1:6" ht="15" x14ac:dyDescent="0.25">
      <c r="A292" s="66" t="s">
        <v>99</v>
      </c>
      <c r="B292" s="67" t="s">
        <v>67</v>
      </c>
      <c r="C292" s="44" t="s">
        <v>54</v>
      </c>
      <c r="D292" s="49">
        <f>D291*80*0</f>
        <v>0</v>
      </c>
      <c r="E292" s="1"/>
      <c r="F292" s="50">
        <f t="shared" si="18"/>
        <v>0</v>
      </c>
    </row>
    <row r="293" spans="1:6" ht="15" x14ac:dyDescent="0.25">
      <c r="A293" s="66" t="s">
        <v>100</v>
      </c>
      <c r="B293" s="67" t="s">
        <v>69</v>
      </c>
      <c r="C293" s="44" t="s">
        <v>56</v>
      </c>
      <c r="D293" s="49">
        <f>D291*2</f>
        <v>0</v>
      </c>
      <c r="E293" s="1"/>
      <c r="F293" s="50">
        <f t="shared" si="18"/>
        <v>0</v>
      </c>
    </row>
    <row r="294" spans="1:6" ht="15" x14ac:dyDescent="0.25">
      <c r="A294" s="66" t="s">
        <v>101</v>
      </c>
      <c r="B294" s="67" t="s">
        <v>102</v>
      </c>
      <c r="C294" s="44"/>
      <c r="D294" s="49"/>
      <c r="E294" s="1"/>
      <c r="F294" s="50">
        <f t="shared" si="18"/>
        <v>0</v>
      </c>
    </row>
    <row r="295" spans="1:6" ht="15" x14ac:dyDescent="0.25">
      <c r="A295" s="66" t="s">
        <v>103</v>
      </c>
      <c r="B295" s="67" t="s">
        <v>52</v>
      </c>
      <c r="C295" s="44" t="s">
        <v>40</v>
      </c>
      <c r="D295" s="49">
        <v>0</v>
      </c>
      <c r="E295" s="1"/>
      <c r="F295" s="50">
        <f t="shared" si="18"/>
        <v>0</v>
      </c>
    </row>
    <row r="296" spans="1:6" ht="15" x14ac:dyDescent="0.25">
      <c r="A296" s="66" t="s">
        <v>104</v>
      </c>
      <c r="B296" s="67" t="s">
        <v>67</v>
      </c>
      <c r="C296" s="44" t="s">
        <v>54</v>
      </c>
      <c r="D296" s="49">
        <f>D295*80</f>
        <v>0</v>
      </c>
      <c r="E296" s="1"/>
      <c r="F296" s="50">
        <f t="shared" si="18"/>
        <v>0</v>
      </c>
    </row>
    <row r="297" spans="1:6" ht="15.6" thickBot="1" x14ac:dyDescent="0.3">
      <c r="A297" s="74" t="s">
        <v>105</v>
      </c>
      <c r="B297" s="75" t="s">
        <v>69</v>
      </c>
      <c r="C297" s="76" t="s">
        <v>56</v>
      </c>
      <c r="D297" s="49">
        <f>D295*2</f>
        <v>0</v>
      </c>
      <c r="E297" s="1"/>
      <c r="F297" s="50">
        <f t="shared" si="18"/>
        <v>0</v>
      </c>
    </row>
    <row r="298" spans="1:6" ht="15" x14ac:dyDescent="0.25">
      <c r="A298" s="66" t="s">
        <v>106</v>
      </c>
      <c r="B298" s="67" t="s">
        <v>107</v>
      </c>
      <c r="C298" s="44"/>
      <c r="D298" s="49"/>
      <c r="E298" s="1"/>
      <c r="F298" s="50"/>
    </row>
    <row r="299" spans="1:6" ht="30" x14ac:dyDescent="0.25">
      <c r="A299" s="66" t="s">
        <v>108</v>
      </c>
      <c r="B299" s="73" t="s">
        <v>316</v>
      </c>
      <c r="C299" s="44" t="s">
        <v>56</v>
      </c>
      <c r="D299" s="49">
        <v>0</v>
      </c>
      <c r="E299" s="1"/>
      <c r="F299" s="50">
        <f t="shared" ref="F299" si="19">D299*E299</f>
        <v>0</v>
      </c>
    </row>
    <row r="300" spans="1:6" ht="15" x14ac:dyDescent="0.25">
      <c r="A300" s="66" t="s">
        <v>110</v>
      </c>
      <c r="B300" s="67" t="s">
        <v>284</v>
      </c>
      <c r="C300" s="44"/>
      <c r="D300" s="49"/>
      <c r="E300" s="1"/>
      <c r="F300" s="50"/>
    </row>
    <row r="301" spans="1:6" ht="15" x14ac:dyDescent="0.25">
      <c r="A301" s="66"/>
      <c r="B301" s="67" t="s">
        <v>276</v>
      </c>
      <c r="C301" s="44" t="s">
        <v>56</v>
      </c>
      <c r="D301" s="49">
        <v>0</v>
      </c>
      <c r="E301" s="1"/>
      <c r="F301" s="50">
        <f>D301*E301</f>
        <v>0</v>
      </c>
    </row>
    <row r="302" spans="1:6" ht="17.399999999999999" x14ac:dyDescent="0.3">
      <c r="A302" s="66" t="s">
        <v>110</v>
      </c>
      <c r="B302" s="67" t="s">
        <v>313</v>
      </c>
      <c r="C302" s="44" t="s">
        <v>111</v>
      </c>
      <c r="D302" s="49">
        <v>0</v>
      </c>
      <c r="E302" s="1"/>
      <c r="F302" s="50">
        <f t="shared" ref="F302" si="20">D302*E302</f>
        <v>0</v>
      </c>
    </row>
    <row r="303" spans="1:6" ht="15.6" x14ac:dyDescent="0.3">
      <c r="A303" s="64" t="s">
        <v>112</v>
      </c>
      <c r="B303" s="65" t="s">
        <v>113</v>
      </c>
      <c r="C303" s="44"/>
      <c r="D303" s="49"/>
      <c r="E303" s="1"/>
      <c r="F303" s="50"/>
    </row>
    <row r="304" spans="1:6" ht="15" x14ac:dyDescent="0.25">
      <c r="A304" s="66" t="s">
        <v>109</v>
      </c>
      <c r="B304" s="67" t="s">
        <v>343</v>
      </c>
      <c r="C304" s="44" t="s">
        <v>145</v>
      </c>
      <c r="D304" s="49">
        <v>0</v>
      </c>
      <c r="E304" s="1"/>
      <c r="F304" s="50">
        <f t="shared" ref="F304:F309" si="21">D304*E304</f>
        <v>0</v>
      </c>
    </row>
    <row r="305" spans="1:6" ht="15" x14ac:dyDescent="0.25">
      <c r="A305" s="66" t="s">
        <v>110</v>
      </c>
      <c r="B305" s="67" t="s">
        <v>384</v>
      </c>
      <c r="C305" s="44" t="s">
        <v>30</v>
      </c>
      <c r="D305" s="49">
        <v>1</v>
      </c>
      <c r="E305" s="1"/>
      <c r="F305" s="50">
        <f t="shared" si="21"/>
        <v>0</v>
      </c>
    </row>
    <row r="306" spans="1:6" ht="15" x14ac:dyDescent="0.25">
      <c r="A306" s="66" t="s">
        <v>324</v>
      </c>
      <c r="B306" s="67" t="s">
        <v>327</v>
      </c>
      <c r="C306" s="44" t="s">
        <v>322</v>
      </c>
      <c r="D306" s="49">
        <f>D305</f>
        <v>1</v>
      </c>
      <c r="E306" s="1"/>
      <c r="F306" s="50">
        <f t="shared" si="21"/>
        <v>0</v>
      </c>
    </row>
    <row r="307" spans="1:6" ht="15" x14ac:dyDescent="0.25">
      <c r="A307" s="66" t="s">
        <v>325</v>
      </c>
      <c r="B307" s="67" t="s">
        <v>340</v>
      </c>
      <c r="C307" s="44" t="s">
        <v>145</v>
      </c>
      <c r="D307" s="49">
        <v>0</v>
      </c>
      <c r="E307" s="1"/>
      <c r="F307" s="50">
        <f t="shared" si="21"/>
        <v>0</v>
      </c>
    </row>
    <row r="308" spans="1:6" ht="15" x14ac:dyDescent="0.25">
      <c r="A308" s="66" t="s">
        <v>328</v>
      </c>
      <c r="B308" s="67" t="s">
        <v>341</v>
      </c>
      <c r="C308" s="44" t="s">
        <v>342</v>
      </c>
      <c r="D308" s="49">
        <v>1</v>
      </c>
      <c r="E308" s="1"/>
      <c r="F308" s="50">
        <f t="shared" si="21"/>
        <v>0</v>
      </c>
    </row>
    <row r="309" spans="1:6" ht="15" x14ac:dyDescent="0.25">
      <c r="A309" s="66" t="s">
        <v>329</v>
      </c>
      <c r="B309" s="67" t="s">
        <v>315</v>
      </c>
      <c r="C309" s="44" t="s">
        <v>145</v>
      </c>
      <c r="D309" s="49">
        <v>0</v>
      </c>
      <c r="E309" s="1"/>
      <c r="F309" s="50">
        <f t="shared" si="21"/>
        <v>0</v>
      </c>
    </row>
    <row r="310" spans="1:6" ht="15.6" x14ac:dyDescent="0.3">
      <c r="A310" s="66" t="s">
        <v>329</v>
      </c>
      <c r="B310" s="65" t="s">
        <v>114</v>
      </c>
      <c r="C310" s="44"/>
      <c r="D310" s="49"/>
      <c r="E310" s="1"/>
      <c r="F310" s="50"/>
    </row>
    <row r="311" spans="1:6" ht="15" x14ac:dyDescent="0.25">
      <c r="A311" s="66" t="s">
        <v>330</v>
      </c>
      <c r="B311" s="67" t="s">
        <v>285</v>
      </c>
      <c r="C311" s="44" t="s">
        <v>145</v>
      </c>
      <c r="D311" s="49">
        <v>2</v>
      </c>
      <c r="E311" s="1"/>
      <c r="F311" s="50">
        <f>D311*E311</f>
        <v>0</v>
      </c>
    </row>
    <row r="312" spans="1:6" ht="15" x14ac:dyDescent="0.25">
      <c r="A312" s="66" t="s">
        <v>331</v>
      </c>
      <c r="B312" s="67" t="s">
        <v>39</v>
      </c>
      <c r="C312" s="44" t="s">
        <v>40</v>
      </c>
      <c r="D312" s="49">
        <f>1.2*0.9*0.2*3</f>
        <v>0.64800000000000013</v>
      </c>
      <c r="E312" s="1"/>
      <c r="F312" s="50">
        <f t="shared" ref="F312:F315" si="22">D312*E312</f>
        <v>0</v>
      </c>
    </row>
    <row r="313" spans="1:6" ht="15" x14ac:dyDescent="0.25">
      <c r="A313" s="66" t="s">
        <v>332</v>
      </c>
      <c r="B313" s="48" t="s">
        <v>115</v>
      </c>
      <c r="C313" s="44" t="s">
        <v>40</v>
      </c>
      <c r="D313" s="49">
        <v>0</v>
      </c>
      <c r="E313" s="1"/>
      <c r="F313" s="50">
        <f t="shared" si="22"/>
        <v>0</v>
      </c>
    </row>
    <row r="314" spans="1:6" ht="15" x14ac:dyDescent="0.25">
      <c r="A314" s="66" t="s">
        <v>333</v>
      </c>
      <c r="B314" s="67" t="s">
        <v>49</v>
      </c>
      <c r="C314" s="44" t="s">
        <v>40</v>
      </c>
      <c r="D314" s="49">
        <f>1.2*0.9*0.05*3</f>
        <v>0.16200000000000003</v>
      </c>
      <c r="E314" s="1"/>
      <c r="F314" s="50">
        <f t="shared" si="22"/>
        <v>0</v>
      </c>
    </row>
    <row r="315" spans="1:6" ht="15" x14ac:dyDescent="0.25">
      <c r="A315" s="66" t="s">
        <v>334</v>
      </c>
      <c r="B315" s="67" t="s">
        <v>116</v>
      </c>
      <c r="C315" s="44" t="s">
        <v>56</v>
      </c>
      <c r="D315" s="49">
        <f>(1.2+0.9)*0.4</f>
        <v>0.84000000000000008</v>
      </c>
      <c r="E315" s="1"/>
      <c r="F315" s="50">
        <f t="shared" si="22"/>
        <v>0</v>
      </c>
    </row>
    <row r="316" spans="1:6" ht="15" x14ac:dyDescent="0.25">
      <c r="A316" s="66" t="s">
        <v>335</v>
      </c>
      <c r="B316" s="67" t="s">
        <v>317</v>
      </c>
      <c r="C316" s="44"/>
      <c r="D316" s="49"/>
      <c r="E316" s="1"/>
      <c r="F316" s="50"/>
    </row>
    <row r="317" spans="1:6" ht="15" x14ac:dyDescent="0.25">
      <c r="A317" s="66" t="s">
        <v>336</v>
      </c>
      <c r="B317" s="67" t="s">
        <v>52</v>
      </c>
      <c r="C317" s="44" t="s">
        <v>40</v>
      </c>
      <c r="D317" s="49">
        <f>0.9*0.16*0.3*2*3</f>
        <v>0.25919999999999999</v>
      </c>
      <c r="E317" s="1"/>
      <c r="F317" s="50">
        <f t="shared" ref="F317:F320" si="23">D317*E317</f>
        <v>0</v>
      </c>
    </row>
    <row r="318" spans="1:6" ht="15" x14ac:dyDescent="0.25">
      <c r="A318" s="66" t="s">
        <v>337</v>
      </c>
      <c r="B318" s="67" t="s">
        <v>67</v>
      </c>
      <c r="C318" s="44" t="s">
        <v>56</v>
      </c>
      <c r="D318" s="49">
        <f>D317*80</f>
        <v>20.735999999999997</v>
      </c>
      <c r="E318" s="1"/>
      <c r="F318" s="50">
        <f t="shared" si="23"/>
        <v>0</v>
      </c>
    </row>
    <row r="319" spans="1:6" ht="15" x14ac:dyDescent="0.25">
      <c r="A319" s="66" t="s">
        <v>338</v>
      </c>
      <c r="B319" s="67" t="s">
        <v>69</v>
      </c>
      <c r="C319" s="44" t="s">
        <v>56</v>
      </c>
      <c r="D319" s="49">
        <f>D317*2</f>
        <v>0.51839999999999997</v>
      </c>
      <c r="E319" s="1"/>
      <c r="F319" s="50">
        <f t="shared" si="23"/>
        <v>0</v>
      </c>
    </row>
    <row r="320" spans="1:6" ht="15" x14ac:dyDescent="0.25">
      <c r="A320" s="66" t="s">
        <v>339</v>
      </c>
      <c r="B320" s="67" t="s">
        <v>117</v>
      </c>
      <c r="C320" s="44" t="s">
        <v>56</v>
      </c>
      <c r="D320" s="49">
        <f>D317/0.3</f>
        <v>0.86399999999999999</v>
      </c>
      <c r="E320" s="1"/>
      <c r="F320" s="50">
        <f t="shared" si="23"/>
        <v>0</v>
      </c>
    </row>
    <row r="321" spans="1:6" ht="15.6" x14ac:dyDescent="0.3">
      <c r="A321" s="66" t="s">
        <v>118</v>
      </c>
      <c r="B321" s="65" t="s">
        <v>119</v>
      </c>
      <c r="C321" s="44"/>
      <c r="D321" s="49"/>
      <c r="E321" s="1"/>
      <c r="F321" s="50"/>
    </row>
    <row r="322" spans="1:6" ht="15" x14ac:dyDescent="0.25">
      <c r="A322" s="66" t="s">
        <v>120</v>
      </c>
      <c r="B322" s="67" t="s">
        <v>39</v>
      </c>
      <c r="C322" s="44" t="s">
        <v>40</v>
      </c>
      <c r="D322" s="49">
        <f>2*2.2*2*0.3</f>
        <v>2.64</v>
      </c>
      <c r="E322" s="1"/>
      <c r="F322" s="50">
        <f t="shared" ref="F322:F325" si="24">D322*E322</f>
        <v>0</v>
      </c>
    </row>
    <row r="323" spans="1:6" ht="15" x14ac:dyDescent="0.25">
      <c r="A323" s="66" t="s">
        <v>121</v>
      </c>
      <c r="B323" s="48" t="s">
        <v>122</v>
      </c>
      <c r="C323" s="44" t="s">
        <v>40</v>
      </c>
      <c r="D323" s="49">
        <f>2*2.2*2*0.05</f>
        <v>0.44000000000000006</v>
      </c>
      <c r="E323" s="1"/>
      <c r="F323" s="50">
        <f t="shared" si="24"/>
        <v>0</v>
      </c>
    </row>
    <row r="324" spans="1:6" ht="15" x14ac:dyDescent="0.25">
      <c r="A324" s="66" t="s">
        <v>123</v>
      </c>
      <c r="B324" s="67" t="s">
        <v>49</v>
      </c>
      <c r="C324" s="44" t="s">
        <v>40</v>
      </c>
      <c r="D324" s="49">
        <f>2*2.2*2*0.05</f>
        <v>0.44000000000000006</v>
      </c>
      <c r="E324" s="1"/>
      <c r="F324" s="50">
        <f t="shared" si="24"/>
        <v>0</v>
      </c>
    </row>
    <row r="325" spans="1:6" ht="15" x14ac:dyDescent="0.25">
      <c r="A325" s="66" t="s">
        <v>124</v>
      </c>
      <c r="B325" s="67" t="s">
        <v>116</v>
      </c>
      <c r="C325" s="44" t="s">
        <v>56</v>
      </c>
      <c r="D325" s="49">
        <f>(2*0.3)*2</f>
        <v>1.2</v>
      </c>
      <c r="E325" s="1"/>
      <c r="F325" s="50">
        <f t="shared" si="24"/>
        <v>0</v>
      </c>
    </row>
    <row r="326" spans="1:6" ht="15" x14ac:dyDescent="0.25">
      <c r="A326" s="66" t="s">
        <v>125</v>
      </c>
      <c r="B326" s="67" t="s">
        <v>126</v>
      </c>
      <c r="C326" s="44"/>
      <c r="D326" s="49"/>
      <c r="E326" s="1"/>
      <c r="F326" s="50"/>
    </row>
    <row r="327" spans="1:6" ht="15" x14ac:dyDescent="0.25">
      <c r="A327" s="66" t="s">
        <v>127</v>
      </c>
      <c r="B327" s="67" t="s">
        <v>52</v>
      </c>
      <c r="C327" s="44" t="s">
        <v>40</v>
      </c>
      <c r="D327" s="49">
        <f>2*2.2*0.15</f>
        <v>0.66</v>
      </c>
      <c r="E327" s="1"/>
      <c r="F327" s="50">
        <f t="shared" ref="F327:F340" si="25">D327*E327</f>
        <v>0</v>
      </c>
    </row>
    <row r="328" spans="1:6" ht="15" x14ac:dyDescent="0.25">
      <c r="A328" s="66" t="s">
        <v>128</v>
      </c>
      <c r="B328" s="67" t="s">
        <v>275</v>
      </c>
      <c r="C328" s="44" t="s">
        <v>54</v>
      </c>
      <c r="D328" s="49">
        <f>D327*12</f>
        <v>7.92</v>
      </c>
      <c r="E328" s="1"/>
      <c r="F328" s="50">
        <f t="shared" si="25"/>
        <v>0</v>
      </c>
    </row>
    <row r="329" spans="1:6" ht="15" x14ac:dyDescent="0.25">
      <c r="A329" s="66" t="s">
        <v>129</v>
      </c>
      <c r="B329" s="67" t="s">
        <v>69</v>
      </c>
      <c r="C329" s="44" t="s">
        <v>56</v>
      </c>
      <c r="D329" s="49">
        <f>D327*2</f>
        <v>1.32</v>
      </c>
      <c r="E329" s="1"/>
      <c r="F329" s="50">
        <f t="shared" si="25"/>
        <v>0</v>
      </c>
    </row>
    <row r="330" spans="1:6" ht="15.6" x14ac:dyDescent="0.3">
      <c r="A330" s="66" t="s">
        <v>130</v>
      </c>
      <c r="B330" s="65" t="s">
        <v>131</v>
      </c>
      <c r="C330" s="44"/>
      <c r="D330" s="49"/>
      <c r="E330" s="1"/>
      <c r="F330" s="50"/>
    </row>
    <row r="331" spans="1:6" ht="15.6" x14ac:dyDescent="0.3">
      <c r="A331" s="66"/>
      <c r="B331" s="65" t="s">
        <v>132</v>
      </c>
      <c r="C331" s="44"/>
      <c r="D331" s="49"/>
      <c r="E331" s="1"/>
      <c r="F331" s="50"/>
    </row>
    <row r="332" spans="1:6" ht="15" x14ac:dyDescent="0.25">
      <c r="A332" s="66" t="s">
        <v>133</v>
      </c>
      <c r="B332" s="67" t="s">
        <v>52</v>
      </c>
      <c r="C332" s="44" t="s">
        <v>40</v>
      </c>
      <c r="D332" s="49">
        <v>0</v>
      </c>
      <c r="E332" s="1"/>
      <c r="F332" s="50"/>
    </row>
    <row r="333" spans="1:6" ht="15" x14ac:dyDescent="0.25">
      <c r="A333" s="66" t="s">
        <v>134</v>
      </c>
      <c r="B333" s="67" t="s">
        <v>275</v>
      </c>
      <c r="C333" s="44" t="s">
        <v>54</v>
      </c>
      <c r="D333" s="49">
        <v>0</v>
      </c>
      <c r="E333" s="1"/>
      <c r="F333" s="50"/>
    </row>
    <row r="334" spans="1:6" ht="15" x14ac:dyDescent="0.25">
      <c r="A334" s="66" t="s">
        <v>135</v>
      </c>
      <c r="B334" s="67" t="s">
        <v>136</v>
      </c>
      <c r="C334" s="44" t="s">
        <v>56</v>
      </c>
      <c r="D334" s="49">
        <v>0</v>
      </c>
      <c r="E334" s="1"/>
      <c r="F334" s="50"/>
    </row>
    <row r="335" spans="1:6" ht="15" x14ac:dyDescent="0.25">
      <c r="A335" s="66" t="s">
        <v>137</v>
      </c>
      <c r="B335" s="67" t="s">
        <v>138</v>
      </c>
      <c r="C335" s="44"/>
      <c r="D335" s="49"/>
      <c r="E335" s="1"/>
      <c r="F335" s="50"/>
    </row>
    <row r="336" spans="1:6" ht="15" x14ac:dyDescent="0.25">
      <c r="A336" s="66" t="s">
        <v>139</v>
      </c>
      <c r="B336" s="67" t="s">
        <v>52</v>
      </c>
      <c r="C336" s="44" t="s">
        <v>40</v>
      </c>
      <c r="D336" s="49">
        <v>0</v>
      </c>
      <c r="E336" s="1"/>
      <c r="F336" s="50"/>
    </row>
    <row r="337" spans="1:6" ht="15" x14ac:dyDescent="0.25">
      <c r="A337" s="66" t="s">
        <v>140</v>
      </c>
      <c r="B337" s="67" t="s">
        <v>275</v>
      </c>
      <c r="C337" s="44" t="s">
        <v>54</v>
      </c>
      <c r="D337" s="49">
        <v>0</v>
      </c>
      <c r="E337" s="1"/>
      <c r="F337" s="50"/>
    </row>
    <row r="338" spans="1:6" ht="15" x14ac:dyDescent="0.25">
      <c r="A338" s="66" t="s">
        <v>141</v>
      </c>
      <c r="B338" s="67" t="s">
        <v>136</v>
      </c>
      <c r="C338" s="44" t="s">
        <v>56</v>
      </c>
      <c r="D338" s="49">
        <v>0</v>
      </c>
      <c r="E338" s="1"/>
      <c r="F338" s="50"/>
    </row>
    <row r="339" spans="1:6" ht="15.6" x14ac:dyDescent="0.3">
      <c r="A339" s="66" t="s">
        <v>142</v>
      </c>
      <c r="B339" s="105" t="s">
        <v>143</v>
      </c>
      <c r="C339" s="44"/>
      <c r="D339" s="49"/>
      <c r="E339" s="1"/>
      <c r="F339" s="50"/>
    </row>
    <row r="340" spans="1:6" ht="15" x14ac:dyDescent="0.25">
      <c r="A340" s="66" t="s">
        <v>144</v>
      </c>
      <c r="B340" s="67" t="s">
        <v>363</v>
      </c>
      <c r="C340" s="44" t="s">
        <v>145</v>
      </c>
      <c r="D340" s="49">
        <v>2</v>
      </c>
      <c r="E340" s="1"/>
      <c r="F340" s="50">
        <f t="shared" si="25"/>
        <v>0</v>
      </c>
    </row>
    <row r="341" spans="1:6" ht="15.6" thickBot="1" x14ac:dyDescent="0.3">
      <c r="A341" s="66" t="s">
        <v>144</v>
      </c>
      <c r="B341" s="67"/>
      <c r="C341" s="44"/>
      <c r="D341" s="49"/>
      <c r="E341" s="1"/>
      <c r="F341" s="50"/>
    </row>
    <row r="342" spans="1:6" ht="16.2" thickBot="1" x14ac:dyDescent="0.35">
      <c r="A342" s="51"/>
      <c r="B342" s="60" t="s">
        <v>266</v>
      </c>
      <c r="C342" s="53"/>
      <c r="D342" s="54"/>
      <c r="E342" s="5"/>
      <c r="F342" s="55">
        <f>SUM(F247:F341)</f>
        <v>0</v>
      </c>
    </row>
    <row r="343" spans="1:6" ht="16.2" thickBot="1" x14ac:dyDescent="0.35">
      <c r="A343" s="51"/>
      <c r="B343" s="52" t="s">
        <v>146</v>
      </c>
      <c r="C343" s="53"/>
      <c r="D343" s="54"/>
      <c r="E343" s="5"/>
      <c r="F343" s="55">
        <f>F244+F342</f>
        <v>0</v>
      </c>
    </row>
    <row r="344" spans="1:6" ht="15.6" x14ac:dyDescent="0.3">
      <c r="A344" s="77">
        <v>3</v>
      </c>
      <c r="B344" s="78" t="s">
        <v>147</v>
      </c>
      <c r="C344" s="79"/>
      <c r="D344" s="71"/>
      <c r="E344" s="2"/>
      <c r="F344" s="80"/>
    </row>
    <row r="345" spans="1:6" ht="15" x14ac:dyDescent="0.25">
      <c r="A345" s="66" t="s">
        <v>148</v>
      </c>
      <c r="B345" s="67" t="s">
        <v>149</v>
      </c>
      <c r="C345" s="44"/>
      <c r="D345" s="72"/>
      <c r="E345" s="1"/>
      <c r="F345" s="50"/>
    </row>
    <row r="346" spans="1:6" ht="15" x14ac:dyDescent="0.25">
      <c r="A346" s="47" t="s">
        <v>150</v>
      </c>
      <c r="B346" s="48" t="s">
        <v>344</v>
      </c>
      <c r="C346" s="44" t="s">
        <v>30</v>
      </c>
      <c r="D346" s="72">
        <v>0</v>
      </c>
      <c r="E346" s="1"/>
      <c r="F346" s="50">
        <f>D346*E346</f>
        <v>0</v>
      </c>
    </row>
    <row r="347" spans="1:6" ht="15" x14ac:dyDescent="0.25">
      <c r="A347" s="47" t="s">
        <v>152</v>
      </c>
      <c r="B347" s="48" t="s">
        <v>350</v>
      </c>
      <c r="C347" s="44"/>
      <c r="D347" s="72"/>
      <c r="E347" s="1"/>
      <c r="F347" s="50"/>
    </row>
    <row r="348" spans="1:6" ht="15" x14ac:dyDescent="0.25">
      <c r="A348" s="47" t="s">
        <v>280</v>
      </c>
      <c r="B348" s="48" t="s">
        <v>352</v>
      </c>
      <c r="C348" s="44" t="s">
        <v>40</v>
      </c>
      <c r="D348" s="72">
        <v>0</v>
      </c>
      <c r="E348" s="1"/>
      <c r="F348" s="50">
        <f t="shared" ref="F348:F349" si="26">D348*E348</f>
        <v>0</v>
      </c>
    </row>
    <row r="349" spans="1:6" ht="15" x14ac:dyDescent="0.25">
      <c r="A349" s="47" t="s">
        <v>153</v>
      </c>
      <c r="B349" s="48" t="s">
        <v>351</v>
      </c>
      <c r="C349" s="44" t="s">
        <v>40</v>
      </c>
      <c r="D349" s="72">
        <v>0</v>
      </c>
      <c r="E349" s="1"/>
      <c r="F349" s="50">
        <f t="shared" si="26"/>
        <v>0</v>
      </c>
    </row>
    <row r="350" spans="1:6" ht="15" x14ac:dyDescent="0.25">
      <c r="A350" s="47" t="s">
        <v>252</v>
      </c>
      <c r="B350" s="48" t="s">
        <v>247</v>
      </c>
      <c r="C350" s="44" t="s">
        <v>151</v>
      </c>
      <c r="D350" s="72"/>
      <c r="E350" s="8"/>
      <c r="F350" s="50">
        <f>D350*E350</f>
        <v>0</v>
      </c>
    </row>
    <row r="351" spans="1:6" ht="15" x14ac:dyDescent="0.25">
      <c r="A351" s="47" t="s">
        <v>345</v>
      </c>
      <c r="B351" s="48" t="s">
        <v>248</v>
      </c>
      <c r="C351" s="44" t="s">
        <v>151</v>
      </c>
      <c r="D351" s="72"/>
      <c r="E351" s="8"/>
      <c r="F351" s="50">
        <f t="shared" ref="F351:F355" si="27">D351*E351</f>
        <v>0</v>
      </c>
    </row>
    <row r="352" spans="1:6" ht="15" x14ac:dyDescent="0.25">
      <c r="A352" s="47" t="s">
        <v>346</v>
      </c>
      <c r="B352" s="48" t="s">
        <v>249</v>
      </c>
      <c r="C352" s="44" t="s">
        <v>151</v>
      </c>
      <c r="D352" s="72"/>
      <c r="E352" s="8"/>
      <c r="F352" s="50">
        <f t="shared" si="27"/>
        <v>0</v>
      </c>
    </row>
    <row r="353" spans="1:6" ht="15" x14ac:dyDescent="0.25">
      <c r="A353" s="47" t="s">
        <v>347</v>
      </c>
      <c r="B353" s="48" t="s">
        <v>250</v>
      </c>
      <c r="C353" s="44" t="s">
        <v>151</v>
      </c>
      <c r="D353" s="72"/>
      <c r="E353" s="8"/>
      <c r="F353" s="50">
        <f t="shared" si="27"/>
        <v>0</v>
      </c>
    </row>
    <row r="354" spans="1:6" ht="15" x14ac:dyDescent="0.25">
      <c r="A354" s="47" t="s">
        <v>348</v>
      </c>
      <c r="B354" s="48" t="s">
        <v>251</v>
      </c>
      <c r="C354" s="44" t="s">
        <v>151</v>
      </c>
      <c r="D354" s="72"/>
      <c r="E354" s="8"/>
      <c r="F354" s="50">
        <f t="shared" si="27"/>
        <v>0</v>
      </c>
    </row>
    <row r="355" spans="1:6" ht="15.6" thickBot="1" x14ac:dyDescent="0.3">
      <c r="A355" s="47" t="s">
        <v>349</v>
      </c>
      <c r="B355" s="48" t="s">
        <v>154</v>
      </c>
      <c r="C355" s="44" t="s">
        <v>293</v>
      </c>
      <c r="D355" s="72">
        <v>0</v>
      </c>
      <c r="E355" s="1"/>
      <c r="F355" s="50">
        <f t="shared" si="27"/>
        <v>0</v>
      </c>
    </row>
    <row r="356" spans="1:6" ht="16.2" thickBot="1" x14ac:dyDescent="0.35">
      <c r="A356" s="82"/>
      <c r="B356" s="52" t="s">
        <v>155</v>
      </c>
      <c r="C356" s="83"/>
      <c r="D356" s="84"/>
      <c r="E356" s="9"/>
      <c r="F356" s="55">
        <f>SUM(F346:F355)</f>
        <v>0</v>
      </c>
    </row>
    <row r="357" spans="1:6" ht="15.6" x14ac:dyDescent="0.3">
      <c r="A357" s="85">
        <v>4</v>
      </c>
      <c r="B357" s="86" t="s">
        <v>156</v>
      </c>
      <c r="C357" s="63"/>
      <c r="D357" s="49"/>
      <c r="E357" s="6"/>
      <c r="F357" s="50"/>
    </row>
    <row r="358" spans="1:6" ht="15" x14ac:dyDescent="0.25">
      <c r="A358" s="66" t="s">
        <v>157</v>
      </c>
      <c r="B358" s="67" t="s">
        <v>158</v>
      </c>
      <c r="C358" s="44"/>
      <c r="D358" s="49"/>
      <c r="E358" s="1"/>
      <c r="F358" s="50"/>
    </row>
    <row r="359" spans="1:6" ht="15.6" x14ac:dyDescent="0.3">
      <c r="A359" s="66" t="s">
        <v>159</v>
      </c>
      <c r="B359" s="86" t="s">
        <v>160</v>
      </c>
      <c r="C359" s="44"/>
      <c r="D359" s="49"/>
      <c r="E359" s="1"/>
      <c r="F359" s="50"/>
    </row>
    <row r="360" spans="1:6" ht="15" x14ac:dyDescent="0.25">
      <c r="A360" s="66" t="s">
        <v>279</v>
      </c>
      <c r="B360" s="67" t="s">
        <v>286</v>
      </c>
      <c r="C360" s="44" t="s">
        <v>56</v>
      </c>
      <c r="D360" s="49">
        <v>0</v>
      </c>
      <c r="E360" s="1"/>
      <c r="F360" s="50">
        <f t="shared" ref="F360" si="28">D360*E360</f>
        <v>0</v>
      </c>
    </row>
    <row r="361" spans="1:6" ht="15.6" x14ac:dyDescent="0.3">
      <c r="A361" s="66" t="s">
        <v>161</v>
      </c>
      <c r="B361" s="86" t="s">
        <v>162</v>
      </c>
      <c r="C361" s="44"/>
      <c r="D361" s="49">
        <v>0</v>
      </c>
      <c r="E361" s="1"/>
      <c r="F361" s="50"/>
    </row>
    <row r="362" spans="1:6" ht="15.6" x14ac:dyDescent="0.3">
      <c r="A362" s="66" t="s">
        <v>163</v>
      </c>
      <c r="B362" s="67" t="s">
        <v>287</v>
      </c>
      <c r="C362" s="44" t="s">
        <v>151</v>
      </c>
      <c r="D362" s="49">
        <v>0</v>
      </c>
      <c r="E362" s="1"/>
      <c r="F362" s="50">
        <f t="shared" ref="F362" si="29">D362*E362</f>
        <v>0</v>
      </c>
    </row>
    <row r="363" spans="1:6" ht="15.6" x14ac:dyDescent="0.3">
      <c r="A363" s="66" t="s">
        <v>164</v>
      </c>
      <c r="B363" s="86" t="s">
        <v>165</v>
      </c>
      <c r="C363" s="44"/>
      <c r="D363" s="49"/>
      <c r="E363" s="1"/>
      <c r="F363" s="50"/>
    </row>
    <row r="364" spans="1:6" ht="15" x14ac:dyDescent="0.25">
      <c r="A364" s="87" t="s">
        <v>166</v>
      </c>
      <c r="B364" s="67" t="s">
        <v>167</v>
      </c>
      <c r="C364" s="44" t="s">
        <v>145</v>
      </c>
      <c r="D364" s="49">
        <v>0</v>
      </c>
      <c r="E364" s="1"/>
      <c r="F364" s="50">
        <f t="shared" ref="F364" si="30">D364*E364</f>
        <v>0</v>
      </c>
    </row>
    <row r="365" spans="1:6" ht="15.6" x14ac:dyDescent="0.3">
      <c r="A365" s="66" t="s">
        <v>168</v>
      </c>
      <c r="B365" s="86" t="s">
        <v>294</v>
      </c>
      <c r="C365" s="58"/>
      <c r="D365" s="49"/>
      <c r="E365" s="7"/>
      <c r="F365" s="50"/>
    </row>
    <row r="366" spans="1:6" ht="15.6" thickBot="1" x14ac:dyDescent="0.3">
      <c r="A366" s="74" t="s">
        <v>169</v>
      </c>
      <c r="B366" s="67" t="s">
        <v>295</v>
      </c>
      <c r="C366" s="76" t="s">
        <v>56</v>
      </c>
      <c r="D366" s="49">
        <v>0</v>
      </c>
      <c r="E366" s="11"/>
      <c r="F366" s="50">
        <f t="shared" ref="F366" si="31">D366*E366</f>
        <v>0</v>
      </c>
    </row>
    <row r="367" spans="1:6" ht="16.2" thickBot="1" x14ac:dyDescent="0.35">
      <c r="A367" s="82"/>
      <c r="B367" s="88" t="s">
        <v>170</v>
      </c>
      <c r="C367" s="53"/>
      <c r="D367" s="54"/>
      <c r="E367" s="5"/>
      <c r="F367" s="55">
        <f>SUM(F360:F366)</f>
        <v>0</v>
      </c>
    </row>
    <row r="368" spans="1:6" ht="15.6" x14ac:dyDescent="0.3">
      <c r="A368" s="56">
        <v>5</v>
      </c>
      <c r="B368" s="89" t="s">
        <v>171</v>
      </c>
      <c r="C368" s="44"/>
      <c r="D368" s="49"/>
      <c r="E368" s="1"/>
      <c r="F368" s="50"/>
    </row>
    <row r="369" spans="1:6" ht="15.6" x14ac:dyDescent="0.3">
      <c r="A369" s="48" t="s">
        <v>172</v>
      </c>
      <c r="B369" s="89" t="s">
        <v>173</v>
      </c>
      <c r="C369" s="44"/>
      <c r="D369" s="49"/>
      <c r="E369" s="1"/>
      <c r="F369" s="50"/>
    </row>
    <row r="370" spans="1:6" ht="15.6" thickBot="1" x14ac:dyDescent="0.3">
      <c r="A370" s="67" t="s">
        <v>174</v>
      </c>
      <c r="B370" s="90" t="s">
        <v>263</v>
      </c>
      <c r="C370" s="44" t="s">
        <v>262</v>
      </c>
      <c r="D370" s="49">
        <v>1</v>
      </c>
      <c r="E370" s="1"/>
      <c r="F370" s="50">
        <f>D370*E370</f>
        <v>0</v>
      </c>
    </row>
    <row r="371" spans="1:6" ht="16.2" thickBot="1" x14ac:dyDescent="0.35">
      <c r="A371" s="82"/>
      <c r="B371" s="91" t="s">
        <v>175</v>
      </c>
      <c r="C371" s="53"/>
      <c r="D371" s="54"/>
      <c r="E371" s="5"/>
      <c r="F371" s="55">
        <f>F370</f>
        <v>0</v>
      </c>
    </row>
    <row r="372" spans="1:6" ht="15.6" x14ac:dyDescent="0.3">
      <c r="A372" s="47">
        <v>6</v>
      </c>
      <c r="B372" s="92" t="s">
        <v>256</v>
      </c>
      <c r="C372" s="93"/>
      <c r="D372" s="59"/>
      <c r="E372" s="4"/>
      <c r="F372" s="50"/>
    </row>
    <row r="373" spans="1:6" ht="15.6" x14ac:dyDescent="0.3">
      <c r="A373" s="94" t="s">
        <v>176</v>
      </c>
      <c r="B373" s="89" t="s">
        <v>177</v>
      </c>
      <c r="C373" s="58"/>
      <c r="D373" s="59"/>
      <c r="E373" s="7"/>
      <c r="F373" s="50"/>
    </row>
    <row r="374" spans="1:6" ht="15" x14ac:dyDescent="0.25">
      <c r="A374" s="94" t="s">
        <v>178</v>
      </c>
      <c r="B374" s="87" t="s">
        <v>318</v>
      </c>
      <c r="C374" s="44" t="s">
        <v>145</v>
      </c>
      <c r="D374" s="49">
        <v>0</v>
      </c>
      <c r="E374" s="1"/>
      <c r="F374" s="50">
        <f t="shared" ref="F374:F378" si="32">D374*E374</f>
        <v>0</v>
      </c>
    </row>
    <row r="375" spans="1:6" ht="15" x14ac:dyDescent="0.25">
      <c r="A375" s="94" t="s">
        <v>178</v>
      </c>
      <c r="B375" s="87" t="s">
        <v>179</v>
      </c>
      <c r="C375" s="44" t="s">
        <v>151</v>
      </c>
      <c r="D375" s="49">
        <v>0</v>
      </c>
      <c r="E375" s="10"/>
      <c r="F375" s="50">
        <f t="shared" si="32"/>
        <v>0</v>
      </c>
    </row>
    <row r="376" spans="1:6" ht="15" x14ac:dyDescent="0.25">
      <c r="A376" s="94" t="s">
        <v>257</v>
      </c>
      <c r="B376" s="48" t="s">
        <v>260</v>
      </c>
      <c r="C376" s="44"/>
      <c r="D376" s="49">
        <v>0</v>
      </c>
      <c r="E376" s="1"/>
      <c r="F376" s="50">
        <f t="shared" si="32"/>
        <v>0</v>
      </c>
    </row>
    <row r="377" spans="1:6" ht="15" x14ac:dyDescent="0.25">
      <c r="A377" s="94" t="s">
        <v>258</v>
      </c>
      <c r="B377" s="48" t="s">
        <v>265</v>
      </c>
      <c r="C377" s="44" t="s">
        <v>145</v>
      </c>
      <c r="D377" s="49">
        <v>0</v>
      </c>
      <c r="E377" s="1"/>
      <c r="F377" s="50">
        <f t="shared" si="32"/>
        <v>0</v>
      </c>
    </row>
    <row r="378" spans="1:6" ht="15" x14ac:dyDescent="0.25">
      <c r="A378" s="94" t="s">
        <v>259</v>
      </c>
      <c r="B378" s="48" t="s">
        <v>196</v>
      </c>
      <c r="C378" s="44" t="s">
        <v>145</v>
      </c>
      <c r="D378" s="49">
        <v>0</v>
      </c>
      <c r="E378" s="1"/>
      <c r="F378" s="50">
        <f t="shared" si="32"/>
        <v>0</v>
      </c>
    </row>
    <row r="379" spans="1:6" ht="15.6" x14ac:dyDescent="0.3">
      <c r="A379" s="94" t="s">
        <v>180</v>
      </c>
      <c r="B379" s="89" t="s">
        <v>181</v>
      </c>
      <c r="C379" s="58"/>
      <c r="D379" s="59"/>
      <c r="E379" s="7"/>
      <c r="F379" s="50"/>
    </row>
    <row r="380" spans="1:6" ht="15.6" x14ac:dyDescent="0.3">
      <c r="A380" s="94" t="s">
        <v>182</v>
      </c>
      <c r="B380" s="87" t="s">
        <v>183</v>
      </c>
      <c r="C380" s="58"/>
      <c r="D380" s="59"/>
      <c r="E380" s="7"/>
      <c r="F380" s="50"/>
    </row>
    <row r="381" spans="1:6" ht="15" x14ac:dyDescent="0.25">
      <c r="A381" s="94" t="s">
        <v>184</v>
      </c>
      <c r="B381" s="87" t="s">
        <v>185</v>
      </c>
      <c r="C381" s="44" t="s">
        <v>145</v>
      </c>
      <c r="D381" s="49">
        <v>0</v>
      </c>
      <c r="E381" s="1"/>
      <c r="F381" s="50">
        <f t="shared" ref="F381:F382" si="33">D381*E381</f>
        <v>0</v>
      </c>
    </row>
    <row r="382" spans="1:6" ht="15.6" thickBot="1" x14ac:dyDescent="0.3">
      <c r="A382" s="47" t="s">
        <v>186</v>
      </c>
      <c r="B382" s="87" t="s">
        <v>187</v>
      </c>
      <c r="C382" s="44" t="s">
        <v>56</v>
      </c>
      <c r="D382" s="49">
        <v>0</v>
      </c>
      <c r="E382" s="1"/>
      <c r="F382" s="50">
        <f t="shared" si="33"/>
        <v>0</v>
      </c>
    </row>
    <row r="383" spans="1:6" ht="16.2" thickBot="1" x14ac:dyDescent="0.35">
      <c r="A383" s="95"/>
      <c r="B383" s="96" t="s">
        <v>188</v>
      </c>
      <c r="C383" s="53"/>
      <c r="D383" s="54"/>
      <c r="E383" s="5"/>
      <c r="F383" s="55">
        <f>SUM(F374:F382)</f>
        <v>0</v>
      </c>
    </row>
    <row r="384" spans="1:6" ht="15.6" x14ac:dyDescent="0.3">
      <c r="A384" s="85">
        <v>7</v>
      </c>
      <c r="B384" s="86" t="s">
        <v>306</v>
      </c>
      <c r="C384" s="97"/>
      <c r="D384" s="98"/>
      <c r="E384" s="6"/>
      <c r="F384" s="50"/>
    </row>
    <row r="385" spans="1:6" ht="15" x14ac:dyDescent="0.25">
      <c r="A385" s="87" t="s">
        <v>189</v>
      </c>
      <c r="B385" s="67" t="s">
        <v>190</v>
      </c>
      <c r="C385" s="44" t="s">
        <v>151</v>
      </c>
      <c r="D385" s="49">
        <v>0</v>
      </c>
      <c r="E385" s="1"/>
      <c r="F385" s="50">
        <f>D385*E385</f>
        <v>0</v>
      </c>
    </row>
    <row r="386" spans="1:6" ht="15" x14ac:dyDescent="0.25">
      <c r="A386" s="87" t="s">
        <v>191</v>
      </c>
      <c r="B386" s="67" t="s">
        <v>192</v>
      </c>
      <c r="C386" s="44" t="s">
        <v>151</v>
      </c>
      <c r="D386" s="49">
        <v>0</v>
      </c>
      <c r="E386" s="1"/>
      <c r="F386" s="50">
        <f>D386*E386</f>
        <v>0</v>
      </c>
    </row>
    <row r="387" spans="1:6" ht="15" x14ac:dyDescent="0.25">
      <c r="A387" s="87" t="s">
        <v>193</v>
      </c>
      <c r="B387" s="67" t="s">
        <v>377</v>
      </c>
      <c r="C387" s="44"/>
      <c r="D387" s="49"/>
      <c r="E387" s="1"/>
      <c r="F387" s="50"/>
    </row>
    <row r="388" spans="1:6" ht="15" x14ac:dyDescent="0.25">
      <c r="A388" s="87"/>
      <c r="B388" s="67" t="s">
        <v>310</v>
      </c>
      <c r="C388" s="44" t="s">
        <v>56</v>
      </c>
      <c r="D388" s="49">
        <f>8+8*8</f>
        <v>72</v>
      </c>
      <c r="E388" s="1"/>
      <c r="F388" s="50">
        <f>D388*E388</f>
        <v>0</v>
      </c>
    </row>
    <row r="389" spans="1:6" ht="15.6" thickBot="1" x14ac:dyDescent="0.3">
      <c r="A389" s="87"/>
      <c r="B389" s="67" t="s">
        <v>378</v>
      </c>
      <c r="C389" s="44" t="s">
        <v>56</v>
      </c>
      <c r="D389" s="49">
        <f>D388</f>
        <v>72</v>
      </c>
      <c r="E389" s="1"/>
      <c r="F389" s="50">
        <f>D389*E389</f>
        <v>0</v>
      </c>
    </row>
    <row r="390" spans="1:6" ht="16.2" thickBot="1" x14ac:dyDescent="0.35">
      <c r="A390" s="82"/>
      <c r="B390" s="91" t="s">
        <v>308</v>
      </c>
      <c r="C390" s="53"/>
      <c r="D390" s="54"/>
      <c r="E390" s="9"/>
      <c r="F390" s="55">
        <f>SUM(F385:F389)</f>
        <v>0</v>
      </c>
    </row>
    <row r="391" spans="1:6" ht="15.6" x14ac:dyDescent="0.3">
      <c r="A391" s="56">
        <v>8</v>
      </c>
      <c r="B391" s="99" t="s">
        <v>309</v>
      </c>
      <c r="C391" s="93"/>
      <c r="D391" s="59"/>
      <c r="E391" s="4"/>
      <c r="F391" s="50"/>
    </row>
    <row r="392" spans="1:6" ht="15.6" x14ac:dyDescent="0.3">
      <c r="A392" s="47" t="s">
        <v>194</v>
      </c>
      <c r="B392" s="99" t="s">
        <v>289</v>
      </c>
      <c r="C392" s="44"/>
      <c r="D392" s="49"/>
      <c r="E392" s="1"/>
      <c r="F392" s="50"/>
    </row>
    <row r="393" spans="1:6" ht="15" x14ac:dyDescent="0.25">
      <c r="A393" s="47" t="s">
        <v>195</v>
      </c>
      <c r="B393" s="48" t="s">
        <v>353</v>
      </c>
      <c r="C393" s="44" t="s">
        <v>145</v>
      </c>
      <c r="D393" s="71">
        <v>0</v>
      </c>
      <c r="E393" s="1"/>
      <c r="F393" s="50">
        <f>D393*E393</f>
        <v>0</v>
      </c>
    </row>
    <row r="394" spans="1:6" ht="15" x14ac:dyDescent="0.25">
      <c r="A394" s="47" t="s">
        <v>241</v>
      </c>
      <c r="B394" s="48" t="s">
        <v>319</v>
      </c>
      <c r="C394" s="44" t="s">
        <v>145</v>
      </c>
      <c r="D394" s="49">
        <v>0</v>
      </c>
      <c r="E394" s="1"/>
      <c r="F394" s="50">
        <f t="shared" ref="F394" si="34">D394*E394</f>
        <v>0</v>
      </c>
    </row>
    <row r="395" spans="1:6" ht="15.6" x14ac:dyDescent="0.3">
      <c r="A395" s="47" t="s">
        <v>197</v>
      </c>
      <c r="B395" s="99" t="s">
        <v>290</v>
      </c>
      <c r="C395" s="44"/>
      <c r="D395" s="49"/>
      <c r="E395" s="1"/>
      <c r="F395" s="50"/>
    </row>
    <row r="396" spans="1:6" ht="15" x14ac:dyDescent="0.25">
      <c r="A396" s="47" t="s">
        <v>198</v>
      </c>
      <c r="B396" s="48" t="s">
        <v>199</v>
      </c>
      <c r="C396" s="44" t="s">
        <v>145</v>
      </c>
      <c r="D396" s="72">
        <v>0</v>
      </c>
      <c r="E396" s="1"/>
      <c r="F396" s="50">
        <f t="shared" ref="F396:F397" si="35">D396*E396</f>
        <v>0</v>
      </c>
    </row>
    <row r="397" spans="1:6" ht="15" x14ac:dyDescent="0.25">
      <c r="A397" s="47" t="s">
        <v>200</v>
      </c>
      <c r="B397" s="48" t="s">
        <v>201</v>
      </c>
      <c r="C397" s="44" t="s">
        <v>145</v>
      </c>
      <c r="D397" s="72">
        <v>0</v>
      </c>
      <c r="E397" s="1"/>
      <c r="F397" s="50">
        <f t="shared" si="35"/>
        <v>0</v>
      </c>
    </row>
    <row r="398" spans="1:6" ht="15.6" x14ac:dyDescent="0.3">
      <c r="A398" s="48" t="s">
        <v>202</v>
      </c>
      <c r="B398" s="43" t="s">
        <v>320</v>
      </c>
      <c r="C398" s="44"/>
      <c r="D398" s="72"/>
      <c r="E398" s="1"/>
      <c r="F398" s="50"/>
    </row>
    <row r="399" spans="1:6" ht="15" x14ac:dyDescent="0.25">
      <c r="A399" s="48" t="s">
        <v>203</v>
      </c>
      <c r="B399" s="48" t="s">
        <v>321</v>
      </c>
      <c r="C399" s="44"/>
      <c r="D399" s="72"/>
      <c r="E399" s="1"/>
      <c r="F399" s="50"/>
    </row>
    <row r="400" spans="1:6" ht="15" x14ac:dyDescent="0.25">
      <c r="A400" s="48" t="s">
        <v>204</v>
      </c>
      <c r="B400" s="48" t="s">
        <v>366</v>
      </c>
      <c r="C400" s="44" t="s">
        <v>145</v>
      </c>
      <c r="D400" s="72">
        <v>1</v>
      </c>
      <c r="E400" s="1"/>
      <c r="F400" s="50">
        <f t="shared" ref="F400" si="36">D400*E400</f>
        <v>0</v>
      </c>
    </row>
    <row r="401" spans="1:9" ht="15.6" x14ac:dyDescent="0.3">
      <c r="A401" s="48" t="s">
        <v>205</v>
      </c>
      <c r="B401" s="43" t="s">
        <v>206</v>
      </c>
      <c r="C401" s="44"/>
      <c r="D401" s="72"/>
      <c r="E401" s="1"/>
      <c r="F401" s="50"/>
    </row>
    <row r="402" spans="1:9" ht="15" x14ac:dyDescent="0.25">
      <c r="A402" s="48" t="s">
        <v>207</v>
      </c>
      <c r="B402" s="48" t="s">
        <v>314</v>
      </c>
      <c r="C402" s="44" t="s">
        <v>145</v>
      </c>
      <c r="D402" s="72">
        <v>0</v>
      </c>
      <c r="E402" s="1"/>
      <c r="F402" s="50">
        <f t="shared" ref="F402:F403" si="37">D402*E402</f>
        <v>0</v>
      </c>
    </row>
    <row r="403" spans="1:9" ht="15.6" thickBot="1" x14ac:dyDescent="0.3">
      <c r="A403" s="48" t="s">
        <v>208</v>
      </c>
      <c r="B403" s="48" t="s">
        <v>209</v>
      </c>
      <c r="C403" s="44" t="s">
        <v>145</v>
      </c>
      <c r="D403" s="72">
        <v>0</v>
      </c>
      <c r="E403" s="1"/>
      <c r="F403" s="50">
        <f t="shared" si="37"/>
        <v>0</v>
      </c>
    </row>
    <row r="404" spans="1:9" ht="16.2" thickBot="1" x14ac:dyDescent="0.35">
      <c r="A404" s="82"/>
      <c r="B404" s="88" t="s">
        <v>210</v>
      </c>
      <c r="C404" s="83"/>
      <c r="D404" s="84"/>
      <c r="E404" s="9"/>
      <c r="F404" s="55">
        <f>SUM(F393:F403)</f>
        <v>0</v>
      </c>
    </row>
    <row r="405" spans="1:9" ht="15.6" x14ac:dyDescent="0.3">
      <c r="A405" s="56">
        <v>9</v>
      </c>
      <c r="B405" s="43" t="s">
        <v>211</v>
      </c>
      <c r="C405" s="63"/>
      <c r="D405" s="45"/>
      <c r="E405" s="6"/>
      <c r="F405" s="50"/>
    </row>
    <row r="406" spans="1:9" ht="15.6" x14ac:dyDescent="0.3">
      <c r="A406" s="56">
        <v>10</v>
      </c>
      <c r="B406" s="43" t="s">
        <v>212</v>
      </c>
      <c r="C406" s="44"/>
      <c r="D406" s="49"/>
      <c r="E406" s="1"/>
      <c r="F406" s="50"/>
    </row>
    <row r="407" spans="1:9" ht="15" x14ac:dyDescent="0.25">
      <c r="A407" s="47" t="s">
        <v>213</v>
      </c>
      <c r="B407" s="48" t="s">
        <v>214</v>
      </c>
      <c r="C407" s="44"/>
      <c r="D407" s="49"/>
      <c r="E407" s="1"/>
      <c r="F407" s="50"/>
    </row>
    <row r="408" spans="1:9" ht="15.6" thickBot="1" x14ac:dyDescent="0.3">
      <c r="A408" s="47" t="s">
        <v>246</v>
      </c>
      <c r="B408" s="100" t="s">
        <v>291</v>
      </c>
      <c r="C408" s="44" t="s">
        <v>30</v>
      </c>
      <c r="D408" s="49">
        <v>0</v>
      </c>
      <c r="E408" s="1"/>
      <c r="F408" s="50">
        <f>D408*E408</f>
        <v>0</v>
      </c>
    </row>
    <row r="409" spans="1:9" ht="16.2" thickBot="1" x14ac:dyDescent="0.35">
      <c r="A409" s="51"/>
      <c r="B409" s="88" t="s">
        <v>215</v>
      </c>
      <c r="C409" s="83"/>
      <c r="D409" s="84"/>
      <c r="E409" s="9"/>
      <c r="F409" s="55">
        <f>SUM(F408:F408)</f>
        <v>0</v>
      </c>
    </row>
    <row r="410" spans="1:9" ht="15.6" x14ac:dyDescent="0.3">
      <c r="A410" s="56">
        <v>11</v>
      </c>
      <c r="B410" s="43" t="s">
        <v>216</v>
      </c>
      <c r="C410" s="63"/>
      <c r="D410" s="59"/>
      <c r="E410" s="4"/>
      <c r="F410" s="50"/>
    </row>
    <row r="411" spans="1:9" ht="15.6" x14ac:dyDescent="0.3">
      <c r="A411" s="47" t="s">
        <v>217</v>
      </c>
      <c r="B411" s="99" t="s">
        <v>218</v>
      </c>
      <c r="C411" s="101"/>
      <c r="D411" s="98"/>
      <c r="E411" s="1"/>
      <c r="F411" s="50"/>
    </row>
    <row r="412" spans="1:9" ht="15" x14ac:dyDescent="0.25">
      <c r="A412" s="47" t="s">
        <v>219</v>
      </c>
      <c r="B412" s="100" t="s">
        <v>220</v>
      </c>
      <c r="C412" s="44" t="s">
        <v>56</v>
      </c>
      <c r="D412" s="49">
        <f>(20.5*2+8*2)*2</f>
        <v>114</v>
      </c>
      <c r="E412" s="1"/>
      <c r="F412" s="50">
        <f t="shared" ref="F412:F413" si="38">D412*E412</f>
        <v>0</v>
      </c>
    </row>
    <row r="413" spans="1:9" ht="30.6" x14ac:dyDescent="0.25">
      <c r="A413" s="47" t="s">
        <v>221</v>
      </c>
      <c r="B413" s="100" t="s">
        <v>222</v>
      </c>
      <c r="C413" s="44" t="s">
        <v>56</v>
      </c>
      <c r="D413" s="49">
        <f>1.5*(20.5+8)*2-D422/2</f>
        <v>77.52</v>
      </c>
      <c r="E413" s="1"/>
      <c r="F413" s="50">
        <f t="shared" si="38"/>
        <v>0</v>
      </c>
      <c r="I413" s="13">
        <f>8*0.6/2</f>
        <v>2.4</v>
      </c>
    </row>
    <row r="414" spans="1:9" ht="15.6" x14ac:dyDescent="0.3">
      <c r="A414" s="47" t="s">
        <v>223</v>
      </c>
      <c r="B414" s="99" t="s">
        <v>224</v>
      </c>
      <c r="C414" s="44"/>
      <c r="D414" s="49"/>
      <c r="E414" s="1"/>
      <c r="F414" s="50"/>
    </row>
    <row r="415" spans="1:9" ht="15" x14ac:dyDescent="0.25">
      <c r="A415" s="47" t="s">
        <v>225</v>
      </c>
      <c r="B415" s="100" t="s">
        <v>226</v>
      </c>
      <c r="C415" s="44" t="s">
        <v>56</v>
      </c>
      <c r="D415" s="49">
        <f>(20.5*2+8*6)*3+2.4*6-D422/2</f>
        <v>273.41999999999996</v>
      </c>
      <c r="E415" s="1"/>
      <c r="F415" s="50">
        <f t="shared" ref="F415:F416" si="39">D415*E415</f>
        <v>0</v>
      </c>
    </row>
    <row r="416" spans="1:9" ht="15" x14ac:dyDescent="0.25">
      <c r="A416" s="47" t="s">
        <v>227</v>
      </c>
      <c r="B416" s="100" t="s">
        <v>228</v>
      </c>
      <c r="C416" s="44" t="s">
        <v>56</v>
      </c>
      <c r="D416" s="49">
        <v>0</v>
      </c>
      <c r="E416" s="1"/>
      <c r="F416" s="50">
        <f t="shared" si="39"/>
        <v>0</v>
      </c>
    </row>
    <row r="417" spans="1:6" ht="15" x14ac:dyDescent="0.25">
      <c r="A417" s="47"/>
      <c r="B417" s="100"/>
      <c r="C417" s="44"/>
      <c r="D417" s="49"/>
      <c r="E417" s="1"/>
      <c r="F417" s="50"/>
    </row>
    <row r="418" spans="1:6" ht="15.6" x14ac:dyDescent="0.3">
      <c r="A418" s="47" t="s">
        <v>229</v>
      </c>
      <c r="B418" s="99" t="s">
        <v>244</v>
      </c>
      <c r="C418" s="44"/>
      <c r="D418" s="72"/>
      <c r="E418" s="1"/>
      <c r="F418" s="50"/>
    </row>
    <row r="419" spans="1:6" ht="30" x14ac:dyDescent="0.25">
      <c r="A419" s="47" t="s">
        <v>230</v>
      </c>
      <c r="B419" s="100" t="s">
        <v>245</v>
      </c>
      <c r="C419" s="44" t="s">
        <v>56</v>
      </c>
      <c r="D419" s="72">
        <v>0</v>
      </c>
      <c r="E419" s="1"/>
      <c r="F419" s="50">
        <f t="shared" ref="F419" si="40">D419*E419</f>
        <v>0</v>
      </c>
    </row>
    <row r="420" spans="1:6" ht="15" x14ac:dyDescent="0.25">
      <c r="A420" s="47"/>
      <c r="B420" s="100"/>
      <c r="C420" s="44"/>
      <c r="D420" s="49"/>
      <c r="E420" s="1"/>
      <c r="F420" s="50"/>
    </row>
    <row r="421" spans="1:6" ht="15.6" x14ac:dyDescent="0.3">
      <c r="A421" s="48" t="s">
        <v>231</v>
      </c>
      <c r="B421" s="99" t="s">
        <v>242</v>
      </c>
      <c r="C421" s="44"/>
      <c r="D421" s="49"/>
      <c r="E421" s="7"/>
      <c r="F421" s="50"/>
    </row>
    <row r="422" spans="1:6" ht="30.6" x14ac:dyDescent="0.25">
      <c r="A422" s="48" t="s">
        <v>232</v>
      </c>
      <c r="B422" s="100" t="s">
        <v>243</v>
      </c>
      <c r="C422" s="44" t="s">
        <v>56</v>
      </c>
      <c r="D422" s="49">
        <f>1.4*2.1*2*2+1*2.1*2</f>
        <v>15.96</v>
      </c>
      <c r="E422" s="1"/>
      <c r="F422" s="50">
        <f t="shared" ref="F422" si="41">D422*E422</f>
        <v>0</v>
      </c>
    </row>
    <row r="423" spans="1:6" ht="15.6" x14ac:dyDescent="0.3">
      <c r="A423" s="48" t="s">
        <v>233</v>
      </c>
      <c r="B423" s="99" t="s">
        <v>234</v>
      </c>
      <c r="C423" s="44"/>
      <c r="D423" s="49"/>
      <c r="E423" s="1"/>
      <c r="F423" s="50"/>
    </row>
    <row r="424" spans="1:6" ht="15.6" thickBot="1" x14ac:dyDescent="0.3">
      <c r="A424" s="48" t="s">
        <v>235</v>
      </c>
      <c r="B424" s="100" t="s">
        <v>236</v>
      </c>
      <c r="C424" s="44" t="s">
        <v>30</v>
      </c>
      <c r="D424" s="49">
        <v>1</v>
      </c>
      <c r="E424" s="1"/>
      <c r="F424" s="50">
        <f t="shared" ref="F424" si="42">D424*E424</f>
        <v>0</v>
      </c>
    </row>
    <row r="425" spans="1:6" ht="16.2" thickBot="1" x14ac:dyDescent="0.35">
      <c r="A425" s="51"/>
      <c r="B425" s="88" t="s">
        <v>237</v>
      </c>
      <c r="C425" s="83"/>
      <c r="D425" s="54"/>
      <c r="E425" s="12"/>
      <c r="F425" s="102">
        <f>SUM(F412:F424)</f>
        <v>0</v>
      </c>
    </row>
  </sheetData>
  <sheetProtection selectLockedCells="1"/>
  <mergeCells count="6">
    <mergeCell ref="B233:E233"/>
    <mergeCell ref="B4:D4"/>
    <mergeCell ref="A1:F1"/>
    <mergeCell ref="A2:F2"/>
    <mergeCell ref="B3:C3"/>
    <mergeCell ref="B35:E35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5" fitToHeight="11" orientation="portrait" r:id="rId1"/>
  <rowBreaks count="2" manualBreakCount="2">
    <brk id="86" max="5" man="1"/>
    <brk id="19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2"/>
  <sheetViews>
    <sheetView showGridLines="0" tabSelected="1" view="pageBreakPreview" zoomScale="110" zoomScaleNormal="100" zoomScaleSheetLayoutView="110" workbookViewId="0">
      <selection activeCell="C11" sqref="C11"/>
    </sheetView>
  </sheetViews>
  <sheetFormatPr baseColWidth="10" defaultColWidth="11.5546875" defaultRowHeight="13.2" x14ac:dyDescent="0.25"/>
  <cols>
    <col min="1" max="1" width="5.109375" style="106" customWidth="1"/>
    <col min="2" max="2" width="22.44140625" style="106" customWidth="1"/>
    <col min="3" max="3" width="40" style="106" customWidth="1"/>
    <col min="4" max="4" width="27" style="107" customWidth="1"/>
    <col min="5" max="5" width="6" style="106" customWidth="1"/>
    <col min="6" max="6" width="8.44140625" style="106" customWidth="1"/>
    <col min="7" max="7" width="4.109375" style="106" customWidth="1"/>
    <col min="8" max="16384" width="11.5546875" style="106"/>
  </cols>
  <sheetData>
    <row r="1" spans="1:5" ht="13.8" thickBot="1" x14ac:dyDescent="0.3"/>
    <row r="2" spans="1:5" s="13" customFormat="1" ht="37.200000000000003" customHeight="1" thickBot="1" x14ac:dyDescent="0.3">
      <c r="B2" s="144" t="s">
        <v>379</v>
      </c>
      <c r="C2" s="145"/>
      <c r="D2" s="146"/>
      <c r="E2" s="108"/>
    </row>
    <row r="3" spans="1:5" s="13" customFormat="1" ht="24" customHeight="1" x14ac:dyDescent="0.25">
      <c r="B3" s="143" t="s">
        <v>380</v>
      </c>
      <c r="C3" s="143"/>
      <c r="D3" s="143"/>
      <c r="E3" s="109"/>
    </row>
    <row r="4" spans="1:5" s="13" customFormat="1" ht="10.95" customHeight="1" x14ac:dyDescent="0.25">
      <c r="B4" s="14"/>
      <c r="C4" s="14"/>
      <c r="D4" s="14"/>
      <c r="E4" s="14"/>
    </row>
    <row r="5" spans="1:5" s="110" customFormat="1" ht="15.6" x14ac:dyDescent="0.3">
      <c r="B5" s="142" t="s">
        <v>296</v>
      </c>
      <c r="C5" s="142"/>
      <c r="D5" s="142"/>
      <c r="E5" s="142"/>
    </row>
    <row r="6" spans="1:5" s="110" customFormat="1" ht="10.199999999999999" customHeight="1" thickBot="1" x14ac:dyDescent="0.3">
      <c r="B6" s="103"/>
      <c r="C6" s="103"/>
      <c r="D6" s="111"/>
      <c r="E6" s="104"/>
    </row>
    <row r="7" spans="1:5" s="112" customFormat="1" ht="18.600000000000001" customHeight="1" thickBot="1" x14ac:dyDescent="0.3">
      <c r="B7" s="113" t="s">
        <v>304</v>
      </c>
      <c r="C7" s="113" t="s">
        <v>0</v>
      </c>
      <c r="D7" s="113" t="s">
        <v>2</v>
      </c>
      <c r="E7" s="114"/>
    </row>
    <row r="8" spans="1:5" s="115" customFormat="1" ht="15" customHeight="1" thickBot="1" x14ac:dyDescent="0.3">
      <c r="E8" s="116"/>
    </row>
    <row r="9" spans="1:5" s="119" customFormat="1" ht="18.600000000000001" customHeight="1" thickBot="1" x14ac:dyDescent="0.3">
      <c r="A9" s="139"/>
      <c r="B9" s="140" t="s">
        <v>383</v>
      </c>
      <c r="C9" s="117" t="s">
        <v>381</v>
      </c>
      <c r="D9" s="118">
        <f>AHOUEKRO!C32</f>
        <v>0</v>
      </c>
      <c r="E9" s="114"/>
    </row>
    <row r="10" spans="1:5" s="119" customFormat="1" ht="18.600000000000001" customHeight="1" thickBot="1" x14ac:dyDescent="0.3">
      <c r="A10" s="139"/>
      <c r="B10" s="141"/>
      <c r="C10" s="117" t="s">
        <v>382</v>
      </c>
      <c r="D10" s="118">
        <f>AHOUEKRO!D32</f>
        <v>0</v>
      </c>
      <c r="E10" s="114"/>
    </row>
    <row r="11" spans="1:5" s="119" customFormat="1" ht="18.600000000000001" customHeight="1" thickBot="1" x14ac:dyDescent="0.3">
      <c r="A11" s="120"/>
      <c r="B11" s="129"/>
      <c r="C11" s="121" t="s">
        <v>292</v>
      </c>
      <c r="D11" s="122">
        <f>SUM(D9:D10)</f>
        <v>0</v>
      </c>
      <c r="E11" s="114"/>
    </row>
    <row r="12" spans="1:5" s="119" customFormat="1" ht="18.600000000000001" customHeight="1" x14ac:dyDescent="0.25"/>
  </sheetData>
  <sheetProtection selectLockedCells="1"/>
  <mergeCells count="5">
    <mergeCell ref="A9:A10"/>
    <mergeCell ref="B9:B10"/>
    <mergeCell ref="B5:E5"/>
    <mergeCell ref="B3:D3"/>
    <mergeCell ref="B2:D2"/>
  </mergeCells>
  <printOptions horizontalCentered="1"/>
  <pageMargins left="0" right="0" top="0.74803149606299213" bottom="0.74803149606299213" header="0.31496062992125984" footer="0.31496062992125984"/>
  <pageSetup paperSize="9" scale="94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AHOUEKRO</vt:lpstr>
      <vt:lpstr>RECAP</vt:lpstr>
      <vt:lpstr>AHOUEKRO!Zone_d_impression</vt:lpstr>
      <vt:lpstr>RECAP!Zone_d_impression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IAPS</dc:creator>
  <cp:lastModifiedBy>Koffi Simplice Loukou</cp:lastModifiedBy>
  <cp:lastPrinted>2022-09-12T09:07:50Z</cp:lastPrinted>
  <dcterms:created xsi:type="dcterms:W3CDTF">2008-06-18T22:35:18Z</dcterms:created>
  <dcterms:modified xsi:type="dcterms:W3CDTF">2022-09-19T08:31:24Z</dcterms:modified>
</cp:coreProperties>
</file>